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chartsheets/sheet6.xml" ContentType="application/vnd.openxmlformats-officedocument.spreadsheetml.chart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2.xml" ContentType="application/vnd.openxmlformats-officedocument.drawing+xml"/>
  <Override PartName="/xl/chartsheets/sheet8.xml" ContentType="application/vnd.openxmlformats-officedocument.spreadsheetml.chartsheet+xml"/>
  <Override PartName="/xl/drawings/drawing13.xml" ContentType="application/vnd.openxmlformats-officedocument.drawing+xml"/>
  <Override PartName="/xl/chartsheets/sheet9.xml" ContentType="application/vnd.openxmlformats-officedocument.spreadsheetml.chartsheet+xml"/>
  <Override PartName="/xl/drawings/drawing14.xml" ContentType="application/vnd.openxmlformats-officedocument.drawing+xml"/>
  <Override PartName="/xl/chartsheets/sheet10.xml" ContentType="application/vnd.openxmlformats-officedocument.spreadsheetml.chartshee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Default Extension="jpeg" ContentType="image/jpeg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2120" windowHeight="8250" firstSheet="4" activeTab="4"/>
  </bookViews>
  <sheets>
    <sheet name="Sheet1" sheetId="1" r:id="rId1"/>
    <sheet name="Annual Expend by Category" sheetId="2" r:id="rId2"/>
    <sheet name="Air&amp;Auto Tourists" sheetId="3" r:id="rId3"/>
    <sheet name="employment impacts" sheetId="4" r:id="rId4"/>
    <sheet name="OUTPUT AND WAGES" sheetId="5" r:id="rId5"/>
    <sheet name="10 YEAR IMPACTS IMPLAN REMI" sheetId="6" r:id="rId6"/>
    <sheet name="TEN YEAR EMPLOYMENT" sheetId="7" r:id="rId7"/>
    <sheet name="IMPLAN &amp; REMI Results" sheetId="8" r:id="rId8"/>
    <sheet name="Total Annual Tourists" sheetId="9" r:id="rId9"/>
    <sheet name="Total Air&amp;Auto Expend" sheetId="10" r:id="rId10"/>
    <sheet name="Total Annual Expend" sheetId="11" r:id="rId11"/>
    <sheet name="Annual Tourist Expend" sheetId="12" r:id="rId12"/>
    <sheet name="Tourist Expenditure Data" sheetId="13" r:id="rId13"/>
    <sheet name="Sheet3" sheetId="14" r:id="rId14"/>
  </sheets>
  <definedNames>
    <definedName name="_xlnm.Print_Area" localSheetId="12">'Tourist Expenditure Data'!$A:$IV</definedName>
  </definedNames>
  <calcPr fullCalcOnLoad="1"/>
</workbook>
</file>

<file path=xl/sharedStrings.xml><?xml version="1.0" encoding="utf-8"?>
<sst xmlns="http://schemas.openxmlformats.org/spreadsheetml/2006/main" count="156" uniqueCount="114">
  <si>
    <t>Air Travelers</t>
  </si>
  <si>
    <t>Auto Travelers</t>
  </si>
  <si>
    <t>Total</t>
  </si>
  <si>
    <t>Source: Florida Dept of Commerce</t>
  </si>
  <si>
    <t>Florida Tourism Statistics - 1998 Data</t>
  </si>
  <si>
    <t>1. Air visitors:</t>
  </si>
  <si>
    <t>a. Average length of stay:</t>
  </si>
  <si>
    <t>7.4 nights</t>
  </si>
  <si>
    <t>b. Average per person</t>
  </si>
  <si>
    <t xml:space="preserve">    expenditures per day:</t>
  </si>
  <si>
    <t>$157.30 (detail by category available)</t>
  </si>
  <si>
    <t>2. Auto visitors:</t>
  </si>
  <si>
    <t>9.1 nights</t>
  </si>
  <si>
    <t>$87.20 (detail by category available)</t>
  </si>
  <si>
    <t>3. Tourism/Recreational taxable sales:</t>
  </si>
  <si>
    <t>$43,099,404,507 (detail by category available)</t>
  </si>
  <si>
    <t>4. Tourism/Recreational tax collections:</t>
  </si>
  <si>
    <t>a. Tourist development tax:</t>
  </si>
  <si>
    <t>b. Sales tax:</t>
  </si>
  <si>
    <t>c. Rental car surcharge:</t>
  </si>
  <si>
    <t>5. Direct travel related employment:</t>
  </si>
  <si>
    <t>a. Air transportation</t>
  </si>
  <si>
    <t>b. Eating and drinking establishments</t>
  </si>
  <si>
    <t>c. Hotels and lodging</t>
  </si>
  <si>
    <t>d. Amusement and recreation</t>
  </si>
  <si>
    <t>Total direct:</t>
  </si>
  <si>
    <t>Tax Watch</t>
  </si>
  <si>
    <t>1. Do trend forecast for tourist air and auto through2015</t>
  </si>
  <si>
    <t>2. Estimate total spending for each group</t>
  </si>
  <si>
    <t>3. Subdivide spending into 4 categories lodging  20% each</t>
  </si>
  <si>
    <t>4. Set up implan with each category for spending</t>
  </si>
  <si>
    <t>5. Enter amounts into implan through 2015 and run implan</t>
  </si>
  <si>
    <t>6. Check in with REMI staff and rerun same categories for REMI</t>
  </si>
  <si>
    <t>Total Exp. (Air)</t>
  </si>
  <si>
    <t>Total Days (Auto)</t>
  </si>
  <si>
    <t>Total Days (Air)</t>
  </si>
  <si>
    <t>Total Exp. (Auto)</t>
  </si>
  <si>
    <t>Total Travelers</t>
  </si>
  <si>
    <t>Total Days</t>
  </si>
  <si>
    <t>Total Exp.</t>
  </si>
  <si>
    <t>1999-2015 are projected figures based on the average growth rate of the number of air and auto travelers over the 1976-1998 period</t>
  </si>
  <si>
    <t>Transportation</t>
  </si>
  <si>
    <t>Food</t>
  </si>
  <si>
    <t>Room</t>
  </si>
  <si>
    <t>Shopping</t>
  </si>
  <si>
    <t>Entertainment</t>
  </si>
  <si>
    <t>Misc.</t>
  </si>
  <si>
    <t>Breakdown of Air Travelers' Expenditures</t>
  </si>
  <si>
    <t>Air Total (per day)</t>
  </si>
  <si>
    <t>Auto Total</t>
  </si>
  <si>
    <t>Breakdown of Auto Travelers' Expenditures</t>
  </si>
  <si>
    <t>Total Food</t>
  </si>
  <si>
    <t>Total Lodging</t>
  </si>
  <si>
    <t>Total Shopping</t>
  </si>
  <si>
    <t>Total Entertainment</t>
  </si>
  <si>
    <t>Total Miscell.</t>
  </si>
  <si>
    <t>Auto Miscell.</t>
  </si>
  <si>
    <t>Air Miscell.</t>
  </si>
  <si>
    <t>Air Entertainment</t>
  </si>
  <si>
    <t>Auto Entertainment</t>
  </si>
  <si>
    <t>Air Shopping</t>
  </si>
  <si>
    <t>Air Food</t>
  </si>
  <si>
    <t>Air Lodging</t>
  </si>
  <si>
    <t>Auto Food</t>
  </si>
  <si>
    <t>Auto Room</t>
  </si>
  <si>
    <t>Auto Shopping</t>
  </si>
  <si>
    <t>Total Transport.</t>
  </si>
  <si>
    <t>Auto Transport.</t>
  </si>
  <si>
    <t>Air Transport.</t>
  </si>
  <si>
    <t>NPV 2001-2010</t>
  </si>
  <si>
    <t>r=6.53-2.676=3.854</t>
  </si>
  <si>
    <t>NPV 2001-2010 REMI results (levels)</t>
  </si>
  <si>
    <t>Employment (Thous)</t>
  </si>
  <si>
    <t>GRP (Bil 92$)</t>
  </si>
  <si>
    <t>1999 REMI results (levels)</t>
  </si>
  <si>
    <t>IMPLAN 1999 results</t>
  </si>
  <si>
    <t>Employment</t>
  </si>
  <si>
    <t>Direct</t>
  </si>
  <si>
    <t>Indirect</t>
  </si>
  <si>
    <t>Induced</t>
  </si>
  <si>
    <t>IMPLAN Results</t>
  </si>
  <si>
    <t>Value Added</t>
  </si>
  <si>
    <t>Output</t>
  </si>
  <si>
    <t>NPV 2001-2010 Implan Results</t>
  </si>
  <si>
    <t>1999 Implan Results</t>
  </si>
  <si>
    <t>1995 Dollars</t>
  </si>
  <si>
    <t>Output (Bil 92$)</t>
  </si>
  <si>
    <t>2001-2010 NPV</t>
  </si>
  <si>
    <t>2001-2010 NOT NPV</t>
  </si>
  <si>
    <t>Total Impact</t>
  </si>
  <si>
    <t>REMI OUTPUT</t>
  </si>
  <si>
    <t>Rate Converting 1992 to 1999 $</t>
  </si>
  <si>
    <t>Employment totals</t>
  </si>
  <si>
    <t>State Output</t>
  </si>
  <si>
    <t>Gross Regional Product</t>
  </si>
  <si>
    <t>NPV TEN YEARS</t>
  </si>
  <si>
    <t>REMI RESULTS</t>
  </si>
  <si>
    <t xml:space="preserve">COMPARISON OF THE FORECAST IMPLAN AND REMI RESULTS FOR TEN YEARS OF </t>
  </si>
  <si>
    <t>FLORIDA TOURIST IMPACTS OVER THE 2001 TO 2010 TIME PERIOD</t>
  </si>
  <si>
    <t>NPV 10 YEARS IN YR 1</t>
  </si>
  <si>
    <t>REMI OUTPUT 1999 ONLY</t>
  </si>
  <si>
    <t>GRP</t>
  </si>
  <si>
    <t>Total  1995 dollars</t>
  </si>
  <si>
    <t xml:space="preserve">   REMI 1999 IMPACT</t>
  </si>
  <si>
    <t>ONLY 1992 DOLLARS</t>
  </si>
  <si>
    <t>Rate Converting 1995 to 1999 $</t>
  </si>
  <si>
    <t>IMPLAN 1999 $</t>
  </si>
  <si>
    <t>REMI 1999 $</t>
  </si>
  <si>
    <t xml:space="preserve">FLORIDA 1999 TOURISM ECONOMIC IMPACT RESLUTS </t>
  </si>
  <si>
    <t>AVG WAGE</t>
  </si>
  <si>
    <t>AVG WAGE RATE</t>
  </si>
  <si>
    <t>IMPLAN RESULTS</t>
  </si>
  <si>
    <t>TOTAL SALES</t>
  </si>
  <si>
    <t>Value Added - STATE PRODUCT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</si>
</sst>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%"/>
    <numFmt numFmtId="175" formatCode="&quot;$&quot;#,##0.0_);[Red]\(&quot;$&quot;#,##0.0\)"/>
    <numFmt numFmtId="176" formatCode="_(* #,##0.000_);_(* \(#,##0.000\);_(* &quot;-&quot;??_);_(@_)"/>
    <numFmt numFmtId="177" formatCode="_(* #,##0.000_);_(* \(#,##0.000\);_(* &quot;-&quot;???_);_(@_)"/>
    <numFmt numFmtId="178" formatCode="_(* #,##0.0_);_(* \(#,##0.0\);_(* &quot;-&quot;?_);_(@_)"/>
    <numFmt numFmtId="179" formatCode="#,##0.0"/>
    <numFmt numFmtId="180" formatCode="&quot;$&quot;#,##0"/>
    <numFmt numFmtId="181" formatCode="00000"/>
  </numFmts>
  <fonts count="25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0.25"/>
      <name val="Arial"/>
      <family val="0"/>
    </font>
    <font>
      <b/>
      <sz val="10.25"/>
      <name val="Arial"/>
      <family val="0"/>
    </font>
    <font>
      <sz val="10.75"/>
      <name val="Arial"/>
      <family val="0"/>
    </font>
    <font>
      <sz val="11.5"/>
      <name val="Arial"/>
      <family val="0"/>
    </font>
    <font>
      <sz val="11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b/>
      <sz val="11"/>
      <name val="Arial"/>
      <family val="0"/>
    </font>
    <font>
      <b/>
      <sz val="15"/>
      <name val="Arial"/>
      <family val="2"/>
    </font>
    <font>
      <b/>
      <sz val="10.75"/>
      <name val="Arial"/>
      <family val="2"/>
    </font>
    <font>
      <b/>
      <sz val="15.5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b/>
      <sz val="17.75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.5"/>
      <name val="Arial"/>
      <family val="0"/>
    </font>
    <font>
      <b/>
      <u val="single"/>
      <sz val="15.5"/>
      <name val="Arial"/>
      <family val="2"/>
    </font>
    <font>
      <b/>
      <sz val="9.25"/>
      <name val="Arial"/>
      <family val="2"/>
    </font>
    <font>
      <sz val="9.25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165" fontId="2" fillId="0" borderId="0" xfId="15" applyNumberFormat="1" applyFont="1" applyAlignment="1">
      <alignment/>
    </xf>
    <xf numFmtId="3" fontId="0" fillId="0" borderId="0" xfId="0" applyNumberFormat="1" applyAlignment="1">
      <alignment/>
    </xf>
    <xf numFmtId="6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67" fontId="0" fillId="0" borderId="0" xfId="17" applyNumberFormat="1" applyAlignment="1">
      <alignment/>
    </xf>
    <xf numFmtId="43" fontId="0" fillId="0" borderId="0" xfId="0" applyNumberFormat="1" applyAlignment="1">
      <alignment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0" xfId="19" applyNumberFormat="1" applyAlignment="1">
      <alignment/>
    </xf>
    <xf numFmtId="10" fontId="0" fillId="0" borderId="0" xfId="0" applyNumberFormat="1" applyAlignment="1">
      <alignment/>
    </xf>
    <xf numFmtId="9" fontId="0" fillId="0" borderId="0" xfId="19" applyAlignment="1">
      <alignment/>
    </xf>
    <xf numFmtId="2" fontId="0" fillId="0" borderId="0" xfId="0" applyNumberFormat="1" applyAlignment="1">
      <alignment horizontal="left"/>
    </xf>
    <xf numFmtId="165" fontId="0" fillId="0" borderId="0" xfId="15" applyNumberFormat="1" applyFont="1" applyAlignment="1">
      <alignment/>
    </xf>
    <xf numFmtId="165" fontId="0" fillId="0" borderId="0" xfId="15" applyNumberFormat="1" applyAlignment="1">
      <alignment horizontal="center"/>
    </xf>
    <xf numFmtId="43" fontId="0" fillId="0" borderId="0" xfId="15" applyAlignment="1">
      <alignment/>
    </xf>
    <xf numFmtId="0" fontId="16" fillId="0" borderId="0" xfId="0" applyFont="1" applyAlignment="1">
      <alignment/>
    </xf>
    <xf numFmtId="0" fontId="16" fillId="0" borderId="1" xfId="0" applyFont="1" applyBorder="1" applyAlignment="1">
      <alignment/>
    </xf>
    <xf numFmtId="43" fontId="0" fillId="0" borderId="2" xfId="15" applyBorder="1" applyAlignment="1">
      <alignment/>
    </xf>
    <xf numFmtId="0" fontId="0" fillId="0" borderId="3" xfId="0" applyBorder="1" applyAlignment="1">
      <alignment/>
    </xf>
    <xf numFmtId="43" fontId="0" fillId="0" borderId="0" xfId="15" applyBorder="1" applyAlignment="1">
      <alignment/>
    </xf>
    <xf numFmtId="43" fontId="0" fillId="0" borderId="4" xfId="15" applyBorder="1" applyAlignment="1">
      <alignment/>
    </xf>
    <xf numFmtId="165" fontId="0" fillId="0" borderId="0" xfId="15" applyNumberFormat="1" applyBorder="1" applyAlignment="1">
      <alignment/>
    </xf>
    <xf numFmtId="165" fontId="0" fillId="0" borderId="4" xfId="15" applyNumberFormat="1" applyBorder="1" applyAlignment="1">
      <alignment/>
    </xf>
    <xf numFmtId="0" fontId="16" fillId="0" borderId="3" xfId="0" applyFont="1" applyBorder="1" applyAlignment="1">
      <alignment/>
    </xf>
    <xf numFmtId="0" fontId="0" fillId="0" borderId="5" xfId="0" applyBorder="1" applyAlignment="1">
      <alignment/>
    </xf>
    <xf numFmtId="165" fontId="0" fillId="0" borderId="6" xfId="15" applyNumberFormat="1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176" fontId="16" fillId="0" borderId="0" xfId="15" applyNumberFormat="1" applyFont="1" applyAlignment="1">
      <alignment/>
    </xf>
    <xf numFmtId="0" fontId="15" fillId="0" borderId="3" xfId="0" applyFont="1" applyBorder="1" applyAlignment="1">
      <alignment/>
    </xf>
    <xf numFmtId="43" fontId="17" fillId="0" borderId="4" xfId="15" applyFont="1" applyBorder="1" applyAlignment="1">
      <alignment/>
    </xf>
    <xf numFmtId="165" fontId="17" fillId="0" borderId="4" xfId="15" applyNumberFormat="1" applyFont="1" applyBorder="1" applyAlignment="1">
      <alignment/>
    </xf>
    <xf numFmtId="0" fontId="0" fillId="0" borderId="0" xfId="15" applyNumberFormat="1" applyAlignment="1">
      <alignment/>
    </xf>
    <xf numFmtId="164" fontId="0" fillId="0" borderId="0" xfId="15" applyNumberFormat="1" applyBorder="1" applyAlignment="1">
      <alignment/>
    </xf>
    <xf numFmtId="165" fontId="17" fillId="0" borderId="8" xfId="15" applyNumberFormat="1" applyFont="1" applyBorder="1" applyAlignment="1">
      <alignment/>
    </xf>
    <xf numFmtId="0" fontId="15" fillId="0" borderId="5" xfId="0" applyFont="1" applyBorder="1" applyAlignment="1">
      <alignment/>
    </xf>
    <xf numFmtId="6" fontId="0" fillId="0" borderId="0" xfId="15" applyNumberFormat="1" applyAlignment="1">
      <alignment/>
    </xf>
    <xf numFmtId="167" fontId="0" fillId="0" borderId="0" xfId="0" applyNumberFormat="1" applyAlignment="1">
      <alignment/>
    </xf>
    <xf numFmtId="43" fontId="0" fillId="0" borderId="0" xfId="15" applyFont="1" applyAlignment="1">
      <alignment/>
    </xf>
    <xf numFmtId="165" fontId="0" fillId="0" borderId="0" xfId="15" applyNumberFormat="1" applyFont="1" applyAlignment="1">
      <alignment/>
    </xf>
    <xf numFmtId="167" fontId="0" fillId="0" borderId="0" xfId="17" applyNumberFormat="1" applyBorder="1" applyAlignment="1">
      <alignment/>
    </xf>
    <xf numFmtId="0" fontId="15" fillId="0" borderId="0" xfId="0" applyFont="1" applyBorder="1" applyAlignment="1">
      <alignment/>
    </xf>
    <xf numFmtId="43" fontId="17" fillId="0" borderId="0" xfId="15" applyFont="1" applyAlignment="1">
      <alignment/>
    </xf>
    <xf numFmtId="43" fontId="15" fillId="0" borderId="9" xfId="15" applyFont="1" applyBorder="1" applyAlignment="1">
      <alignment/>
    </xf>
    <xf numFmtId="43" fontId="0" fillId="0" borderId="9" xfId="15" applyBorder="1" applyAlignment="1">
      <alignment/>
    </xf>
    <xf numFmtId="165" fontId="0" fillId="0" borderId="9" xfId="15" applyNumberFormat="1" applyBorder="1" applyAlignment="1">
      <alignment/>
    </xf>
    <xf numFmtId="165" fontId="15" fillId="0" borderId="9" xfId="15" applyNumberFormat="1" applyFont="1" applyBorder="1" applyAlignment="1">
      <alignment/>
    </xf>
    <xf numFmtId="167" fontId="15" fillId="0" borderId="9" xfId="17" applyNumberFormat="1" applyFont="1" applyBorder="1" applyAlignment="1">
      <alignment/>
    </xf>
    <xf numFmtId="43" fontId="0" fillId="0" borderId="0" xfId="15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worksheet" Target="worksheets/sheet2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worksheet" Target="worksheets/sheet3.xml" /><Relationship Id="rId14" Type="http://schemas.openxmlformats.org/officeDocument/2006/relationships/worksheet" Target="worksheets/sheet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Relationship Id="rId2" Type="http://schemas.openxmlformats.org/officeDocument/2006/relationships/image" Target="../media/image1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Annual Tourist Spending by Expenditure Category (1999 Dollars)</a:t>
            </a:r>
          </a:p>
        </c:rich>
      </c:tx>
      <c:layout>
        <c:manualLayout>
          <c:xMode val="factor"/>
          <c:yMode val="factor"/>
          <c:x val="-0.014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08"/>
          <c:w val="0.771"/>
          <c:h val="0.92"/>
        </c:manualLayout>
      </c:layout>
      <c:lineChart>
        <c:grouping val="standard"/>
        <c:varyColors val="0"/>
        <c:ser>
          <c:idx val="3"/>
          <c:order val="0"/>
          <c:tx>
            <c:strRef>
              <c:f>'Tourist Expenditure Data'!$E$96</c:f>
              <c:strCache>
                <c:ptCount val="1"/>
                <c:pt idx="0">
                  <c:v>Total Transport.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'Tourist Expenditure Data'!$A$97:$A$131</c:f>
              <c:numCache>
                <c:ptCount val="3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'Tourist Expenditure Data'!$E$97:$E$131</c:f>
              <c:numCache>
                <c:ptCount val="35"/>
                <c:pt idx="0">
                  <c:v>3937609203.84</c:v>
                </c:pt>
                <c:pt idx="1">
                  <c:v>4098659535.3599997</c:v>
                </c:pt>
                <c:pt idx="2">
                  <c:v>4828930718.04</c:v>
                </c:pt>
                <c:pt idx="3">
                  <c:v>5468527850.759999</c:v>
                </c:pt>
                <c:pt idx="4">
                  <c:v>5038262239.139999</c:v>
                </c:pt>
                <c:pt idx="5">
                  <c:v>5470333986.780001</c:v>
                </c:pt>
                <c:pt idx="6">
                  <c:v>5867030136.24</c:v>
                </c:pt>
                <c:pt idx="7">
                  <c:v>5736221646.48</c:v>
                </c:pt>
                <c:pt idx="8">
                  <c:v>6837555811.320001</c:v>
                </c:pt>
                <c:pt idx="9">
                  <c:v>7116937410.960001</c:v>
                </c:pt>
                <c:pt idx="10">
                  <c:v>7925012812.080001</c:v>
                </c:pt>
                <c:pt idx="11">
                  <c:v>8759807613.18</c:v>
                </c:pt>
                <c:pt idx="12">
                  <c:v>9510965645.22</c:v>
                </c:pt>
                <c:pt idx="13">
                  <c:v>9720662859.18</c:v>
                </c:pt>
                <c:pt idx="14">
                  <c:v>10782452736.9</c:v>
                </c:pt>
                <c:pt idx="15">
                  <c:v>10151156049.84</c:v>
                </c:pt>
                <c:pt idx="16">
                  <c:v>10350740682.36</c:v>
                </c:pt>
                <c:pt idx="17">
                  <c:v>10493202327.66</c:v>
                </c:pt>
                <c:pt idx="18">
                  <c:v>10873597176</c:v>
                </c:pt>
                <c:pt idx="19">
                  <c:v>10898784180.179998</c:v>
                </c:pt>
                <c:pt idx="20">
                  <c:v>11885606815.68</c:v>
                </c:pt>
                <c:pt idx="21">
                  <c:v>12745010829.3183</c:v>
                </c:pt>
                <c:pt idx="22">
                  <c:v>13604414842.9566</c:v>
                </c:pt>
                <c:pt idx="23">
                  <c:v>14449805485.55975</c:v>
                </c:pt>
                <c:pt idx="24">
                  <c:v>15349152349.989582</c:v>
                </c:pt>
                <c:pt idx="25">
                  <c:v>16305959007.947771</c:v>
                </c:pt>
                <c:pt idx="26">
                  <c:v>17323958983.28336</c:v>
                </c:pt>
                <c:pt idx="27">
                  <c:v>18407130943.34644</c:v>
                </c:pt>
                <c:pt idx="28">
                  <c:v>19559714897.864147</c:v>
                </c:pt>
                <c:pt idx="29">
                  <c:v>20786229472.31557</c:v>
                </c:pt>
                <c:pt idx="30">
                  <c:v>22091490327.240852</c:v>
                </c:pt>
                <c:pt idx="31">
                  <c:v>23480629799.675224</c:v>
                </c:pt>
                <c:pt idx="32">
                  <c:v>24959117847.97118</c:v>
                </c:pt>
                <c:pt idx="33">
                  <c:v>26532784386.68225</c:v>
                </c:pt>
                <c:pt idx="34">
                  <c:v>28207843103.95281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'Tourist Expenditure Data'!$F$96</c:f>
              <c:strCache>
                <c:ptCount val="1"/>
                <c:pt idx="0">
                  <c:v>Total Food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'Tourist Expenditure Data'!$A$97:$A$131</c:f>
              <c:numCache>
                <c:ptCount val="3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'Tourist Expenditure Data'!$F$97:$F$131</c:f>
              <c:numCache>
                <c:ptCount val="35"/>
                <c:pt idx="0">
                  <c:v>3155082211.5800004</c:v>
                </c:pt>
                <c:pt idx="1">
                  <c:v>3214298624.16</c:v>
                </c:pt>
                <c:pt idx="2">
                  <c:v>3660890487.54</c:v>
                </c:pt>
                <c:pt idx="3">
                  <c:v>3961190234.5600004</c:v>
                </c:pt>
                <c:pt idx="4">
                  <c:v>3824821993.2</c:v>
                </c:pt>
                <c:pt idx="5">
                  <c:v>4051564357.1000004</c:v>
                </c:pt>
                <c:pt idx="6">
                  <c:v>4388717656.960001</c:v>
                </c:pt>
                <c:pt idx="7">
                  <c:v>4509643358.740001</c:v>
                </c:pt>
                <c:pt idx="8">
                  <c:v>5213307385.26</c:v>
                </c:pt>
                <c:pt idx="9">
                  <c:v>5499162666.400002</c:v>
                </c:pt>
                <c:pt idx="10">
                  <c:v>6047210527.540001</c:v>
                </c:pt>
                <c:pt idx="11">
                  <c:v>6508610851.34</c:v>
                </c:pt>
                <c:pt idx="12">
                  <c:v>7026506064.240001</c:v>
                </c:pt>
                <c:pt idx="13">
                  <c:v>7386149514.380001</c:v>
                </c:pt>
                <c:pt idx="14">
                  <c:v>7837829809.16</c:v>
                </c:pt>
                <c:pt idx="15">
                  <c:v>7557215737.76</c:v>
                </c:pt>
                <c:pt idx="16">
                  <c:v>7741404786.440001</c:v>
                </c:pt>
                <c:pt idx="17">
                  <c:v>7836867715.56</c:v>
                </c:pt>
                <c:pt idx="18">
                  <c:v>7641348521.300001</c:v>
                </c:pt>
                <c:pt idx="19">
                  <c:v>7824178528.400001</c:v>
                </c:pt>
                <c:pt idx="20">
                  <c:v>8250458560.500002</c:v>
                </c:pt>
                <c:pt idx="21">
                  <c:v>8800027044.5568</c:v>
                </c:pt>
                <c:pt idx="22">
                  <c:v>9349595528.613602</c:v>
                </c:pt>
                <c:pt idx="23">
                  <c:v>9863479086.471565</c:v>
                </c:pt>
                <c:pt idx="24">
                  <c:v>10407337086.653755</c:v>
                </c:pt>
                <c:pt idx="25">
                  <c:v>10983000202.096586</c:v>
                </c:pt>
                <c:pt idx="26">
                  <c:v>11592414601.624565</c:v>
                </c:pt>
                <c:pt idx="27">
                  <c:v>12237649394.414146</c:v>
                </c:pt>
                <c:pt idx="28">
                  <c:v>12920904560.846153</c:v>
                </c:pt>
                <c:pt idx="29">
                  <c:v>13644519401.790699</c:v>
                </c:pt>
                <c:pt idx="30">
                  <c:v>14410981540.4903</c:v>
                </c:pt>
                <c:pt idx="31">
                  <c:v>15222936513.469494</c:v>
                </c:pt>
                <c:pt idx="32">
                  <c:v>16083197989.312157</c:v>
                </c:pt>
                <c:pt idx="33">
                  <c:v>16994758656.720974</c:v>
                </c:pt>
                <c:pt idx="34">
                  <c:v>17960801826.017616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'Tourist Expenditure Data'!$G$96</c:f>
              <c:strCache>
                <c:ptCount val="1"/>
                <c:pt idx="0">
                  <c:v>Total Lodging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'Tourist Expenditure Data'!$A$97:$A$131</c:f>
              <c:numCache>
                <c:ptCount val="3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'Tourist Expenditure Data'!$G$97:$G$131</c:f>
              <c:numCache>
                <c:ptCount val="35"/>
                <c:pt idx="0">
                  <c:v>3476812742</c:v>
                </c:pt>
                <c:pt idx="1">
                  <c:v>3549533220.48</c:v>
                </c:pt>
                <c:pt idx="2">
                  <c:v>4056478174.3199997</c:v>
                </c:pt>
                <c:pt idx="3">
                  <c:v>4410086243.68</c:v>
                </c:pt>
                <c:pt idx="4">
                  <c:v>4237532323.4400005</c:v>
                </c:pt>
                <c:pt idx="5">
                  <c:v>4500168433.28</c:v>
                </c:pt>
                <c:pt idx="6">
                  <c:v>4869639261.76</c:v>
                </c:pt>
                <c:pt idx="7">
                  <c:v>4978761308.56</c:v>
                </c:pt>
                <c:pt idx="8">
                  <c:v>5773295820.240001</c:v>
                </c:pt>
                <c:pt idx="9">
                  <c:v>6081672151.360001</c:v>
                </c:pt>
                <c:pt idx="10">
                  <c:v>6696236943.76</c:v>
                </c:pt>
                <c:pt idx="11">
                  <c:v>7226871416.96</c:v>
                </c:pt>
                <c:pt idx="12">
                  <c:v>7806556633.2</c:v>
                </c:pt>
                <c:pt idx="13">
                  <c:v>8182386779.84</c:v>
                </c:pt>
                <c:pt idx="14">
                  <c:v>8722795299.92</c:v>
                </c:pt>
                <c:pt idx="15">
                  <c:v>8389486688.960001</c:v>
                </c:pt>
                <c:pt idx="16">
                  <c:v>8589863272.64</c:v>
                </c:pt>
                <c:pt idx="17">
                  <c:v>8697058684.08</c:v>
                </c:pt>
                <c:pt idx="18">
                  <c:v>8535093179.6</c:v>
                </c:pt>
                <c:pt idx="19">
                  <c:v>8719177279.28</c:v>
                </c:pt>
                <c:pt idx="20">
                  <c:v>9227888838.480001</c:v>
                </c:pt>
                <c:pt idx="21">
                  <c:v>9848363917.6884</c:v>
                </c:pt>
                <c:pt idx="22">
                  <c:v>10468838996.896801</c:v>
                </c:pt>
                <c:pt idx="23">
                  <c:v>11052605030.441404</c:v>
                </c:pt>
                <c:pt idx="24">
                  <c:v>11670819641.743534</c:v>
                </c:pt>
                <c:pt idx="25">
                  <c:v>12325604597.16577</c:v>
                </c:pt>
                <c:pt idx="26">
                  <c:v>13019216287.49913</c:v>
                </c:pt>
                <c:pt idx="27">
                  <c:v>13754054437.03486</c:v>
                </c:pt>
                <c:pt idx="28">
                  <c:v>14532671382.932476</c:v>
                </c:pt>
                <c:pt idx="29">
                  <c:v>15357781962.507399</c:v>
                </c:pt>
                <c:pt idx="30">
                  <c:v>16232274048.55464</c:v>
                </c:pt>
                <c:pt idx="31">
                  <c:v>17159219775.48383</c:v>
                </c:pt>
                <c:pt idx="32">
                  <c:v>18141887501.87651</c:v>
                </c:pt>
                <c:pt idx="33">
                  <c:v>19183754558.100403</c:v>
                </c:pt>
                <c:pt idx="34">
                  <c:v>20288520830.840504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'Tourist Expenditure Data'!$H$96</c:f>
              <c:strCache>
                <c:ptCount val="1"/>
                <c:pt idx="0">
                  <c:v>Total Shopping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'Tourist Expenditure Data'!$A$97:$A$131</c:f>
              <c:numCache>
                <c:ptCount val="3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'Tourist Expenditure Data'!$H$97:$H$131</c:f>
              <c:numCache>
                <c:ptCount val="35"/>
                <c:pt idx="0">
                  <c:v>2127406956.74</c:v>
                </c:pt>
                <c:pt idx="1">
                  <c:v>2164607533.92</c:v>
                </c:pt>
                <c:pt idx="2">
                  <c:v>2460322730.58</c:v>
                </c:pt>
                <c:pt idx="3">
                  <c:v>2654519509.7200003</c:v>
                </c:pt>
                <c:pt idx="4">
                  <c:v>2570709951.42</c:v>
                </c:pt>
                <c:pt idx="5">
                  <c:v>2718930841.6400003</c:v>
                </c:pt>
                <c:pt idx="6">
                  <c:v>2947020054.16</c:v>
                </c:pt>
                <c:pt idx="7">
                  <c:v>3037376215.9</c:v>
                </c:pt>
                <c:pt idx="8">
                  <c:v>3504857557.5</c:v>
                </c:pt>
                <c:pt idx="9">
                  <c:v>3700025739.28</c:v>
                </c:pt>
                <c:pt idx="10">
                  <c:v>4065678607.9</c:v>
                </c:pt>
                <c:pt idx="11">
                  <c:v>4368685591.4</c:v>
                </c:pt>
                <c:pt idx="12">
                  <c:v>4714610837.82</c:v>
                </c:pt>
                <c:pt idx="13">
                  <c:v>4964596615.16</c:v>
                </c:pt>
                <c:pt idx="14">
                  <c:v>5253564588.74</c:v>
                </c:pt>
                <c:pt idx="15">
                  <c:v>5073150658.16</c:v>
                </c:pt>
                <c:pt idx="16">
                  <c:v>5198293574.24</c:v>
                </c:pt>
                <c:pt idx="17">
                  <c:v>5261932251.42</c:v>
                </c:pt>
                <c:pt idx="18">
                  <c:v>5110552822.700001</c:v>
                </c:pt>
                <c:pt idx="19">
                  <c:v>5240185178.54</c:v>
                </c:pt>
                <c:pt idx="20">
                  <c:v>5513380604.940001</c:v>
                </c:pt>
                <c:pt idx="21">
                  <c:v>5878511539.598101</c:v>
                </c:pt>
                <c:pt idx="22">
                  <c:v>6243642474.256201</c:v>
                </c:pt>
                <c:pt idx="23">
                  <c:v>6583756408.92348</c:v>
                </c:pt>
                <c:pt idx="24">
                  <c:v>6943563531.913136</c:v>
                </c:pt>
                <c:pt idx="25">
                  <c:v>7324260076.370369</c:v>
                </c:pt>
                <c:pt idx="26">
                  <c:v>7727117465.932542</c:v>
                </c:pt>
                <c:pt idx="27">
                  <c:v>8153487149.683268</c:v>
                </c:pt>
                <c:pt idx="28">
                  <c:v>8604805752.532068</c:v>
                </c:pt>
                <c:pt idx="29">
                  <c:v>9082600561.78151</c:v>
                </c:pt>
                <c:pt idx="30">
                  <c:v>9588495372.017666</c:v>
                </c:pt>
                <c:pt idx="31">
                  <c:v>10124216711.924976</c:v>
                </c:pt>
                <c:pt idx="32">
                  <c:v>10691600478.18898</c:v>
                </c:pt>
                <c:pt idx="33">
                  <c:v>11292599003.31667</c:v>
                </c:pt>
                <c:pt idx="34">
                  <c:v>11929288585.981092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'Tourist Expenditure Data'!$I$96</c:f>
              <c:strCache>
                <c:ptCount val="1"/>
                <c:pt idx="0">
                  <c:v>Total Entertainment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'Tourist Expenditure Data'!$A$97:$A$131</c:f>
              <c:numCache>
                <c:ptCount val="3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'Tourist Expenditure Data'!$I$97:$I$131</c:f>
              <c:numCache>
                <c:ptCount val="35"/>
                <c:pt idx="0">
                  <c:v>2362721864.88</c:v>
                </c:pt>
                <c:pt idx="1">
                  <c:v>2402759698.56</c:v>
                </c:pt>
                <c:pt idx="2">
                  <c:v>2728649420.64</c:v>
                </c:pt>
                <c:pt idx="3">
                  <c:v>2940444414.96</c:v>
                </c:pt>
                <c:pt idx="4">
                  <c:v>2851177188.5999994</c:v>
                </c:pt>
                <c:pt idx="5">
                  <c:v>3013607321.3999996</c:v>
                </c:pt>
                <c:pt idx="6">
                  <c:v>3267278720.16</c:v>
                </c:pt>
                <c:pt idx="7">
                  <c:v>3371759280.24</c:v>
                </c:pt>
                <c:pt idx="8">
                  <c:v>3887678021.76</c:v>
                </c:pt>
                <c:pt idx="9">
                  <c:v>4105568220</c:v>
                </c:pt>
                <c:pt idx="10">
                  <c:v>4509847109.04</c:v>
                </c:pt>
                <c:pt idx="11">
                  <c:v>4842573822.84</c:v>
                </c:pt>
                <c:pt idx="12">
                  <c:v>5225225723.639999</c:v>
                </c:pt>
                <c:pt idx="13">
                  <c:v>5506368493.08</c:v>
                </c:pt>
                <c:pt idx="14">
                  <c:v>5819997831.96</c:v>
                </c:pt>
                <c:pt idx="15">
                  <c:v>5623748700.96</c:v>
                </c:pt>
                <c:pt idx="16">
                  <c:v>5763177816.24</c:v>
                </c:pt>
                <c:pt idx="17">
                  <c:v>5833513749.96</c:v>
                </c:pt>
                <c:pt idx="18">
                  <c:v>5656236502.799999</c:v>
                </c:pt>
                <c:pt idx="19">
                  <c:v>5803183378.2</c:v>
                </c:pt>
                <c:pt idx="20">
                  <c:v>6099929830.8</c:v>
                </c:pt>
                <c:pt idx="21">
                  <c:v>6502904416.8738</c:v>
                </c:pt>
                <c:pt idx="22">
                  <c:v>6905879002.947599</c:v>
                </c:pt>
                <c:pt idx="23">
                  <c:v>7280621986.782895</c:v>
                </c:pt>
                <c:pt idx="24">
                  <c:v>7676993865.130081</c:v>
                </c:pt>
                <c:pt idx="25">
                  <c:v>8096305319.922712</c:v>
                </c:pt>
                <c:pt idx="26">
                  <c:v>8539949282.538362</c:v>
                </c:pt>
                <c:pt idx="27">
                  <c:v>9009406217.053324</c:v>
                </c:pt>
                <c:pt idx="28">
                  <c:v>9506249747.941322</c:v>
                </c:pt>
                <c:pt idx="29">
                  <c:v>10032152654.879005</c:v>
                </c:pt>
                <c:pt idx="30">
                  <c:v>10588893258.82043</c:v>
                </c:pt>
                <c:pt idx="31">
                  <c:v>11178362225.101702</c:v>
                </c:pt>
                <c:pt idx="32">
                  <c:v>11802569811.041918</c:v>
                </c:pt>
                <c:pt idx="33">
                  <c:v>12463653587.32496</c:v>
                </c:pt>
                <c:pt idx="34">
                  <c:v>13163886664.385635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'Tourist Expenditure Data'!$J$96</c:f>
              <c:strCache>
                <c:ptCount val="1"/>
                <c:pt idx="0">
                  <c:v>Total Miscell.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'Tourist Expenditure Data'!$A$97:$A$131</c:f>
              <c:numCache>
                <c:ptCount val="3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'Tourist Expenditure Data'!$J$97:$J$131</c:f>
              <c:numCache>
                <c:ptCount val="35"/>
                <c:pt idx="0">
                  <c:v>787573954.96</c:v>
                </c:pt>
                <c:pt idx="1">
                  <c:v>800919899.52</c:v>
                </c:pt>
                <c:pt idx="2">
                  <c:v>909549806.88</c:v>
                </c:pt>
                <c:pt idx="3">
                  <c:v>980148138.3199999</c:v>
                </c:pt>
                <c:pt idx="4">
                  <c:v>950392396.2</c:v>
                </c:pt>
                <c:pt idx="5">
                  <c:v>1004535773.8</c:v>
                </c:pt>
                <c:pt idx="6">
                  <c:v>1089092906.72</c:v>
                </c:pt>
                <c:pt idx="7">
                  <c:v>1123919760.08</c:v>
                </c:pt>
                <c:pt idx="8">
                  <c:v>1295892673.92</c:v>
                </c:pt>
                <c:pt idx="9">
                  <c:v>1368522740</c:v>
                </c:pt>
                <c:pt idx="10">
                  <c:v>1503282369.68</c:v>
                </c:pt>
                <c:pt idx="11">
                  <c:v>1614191274.28</c:v>
                </c:pt>
                <c:pt idx="12">
                  <c:v>1741741907.88</c:v>
                </c:pt>
                <c:pt idx="13">
                  <c:v>1835456164.36</c:v>
                </c:pt>
                <c:pt idx="14">
                  <c:v>1939999277.32</c:v>
                </c:pt>
                <c:pt idx="15">
                  <c:v>1874582900.3200002</c:v>
                </c:pt>
                <c:pt idx="16">
                  <c:v>1921059272.08</c:v>
                </c:pt>
                <c:pt idx="17">
                  <c:v>1944504583.3200002</c:v>
                </c:pt>
                <c:pt idx="18">
                  <c:v>1885412167.6</c:v>
                </c:pt>
                <c:pt idx="19">
                  <c:v>1934394459.4</c:v>
                </c:pt>
                <c:pt idx="20">
                  <c:v>2033309943.6000001</c:v>
                </c:pt>
                <c:pt idx="21">
                  <c:v>2167634805.6246004</c:v>
                </c:pt>
                <c:pt idx="22">
                  <c:v>2301959667.6492</c:v>
                </c:pt>
                <c:pt idx="23">
                  <c:v>2426873995.5942984</c:v>
                </c:pt>
                <c:pt idx="24">
                  <c:v>2558997955.0433607</c:v>
                </c:pt>
                <c:pt idx="25">
                  <c:v>2698768439.974238</c:v>
                </c:pt>
                <c:pt idx="26">
                  <c:v>2846649760.846121</c:v>
                </c:pt>
                <c:pt idx="27">
                  <c:v>3003135405.684441</c:v>
                </c:pt>
                <c:pt idx="28">
                  <c:v>3168749915.980441</c:v>
                </c:pt>
                <c:pt idx="29">
                  <c:v>3344050884.959668</c:v>
                </c:pt>
                <c:pt idx="30">
                  <c:v>3529631086.2734776</c:v>
                </c:pt>
                <c:pt idx="31">
                  <c:v>3726120741.7005672</c:v>
                </c:pt>
                <c:pt idx="32">
                  <c:v>3934189937.0139728</c:v>
                </c:pt>
                <c:pt idx="33">
                  <c:v>4154551195.774987</c:v>
                </c:pt>
                <c:pt idx="34">
                  <c:v>4387962221.461879</c:v>
                </c:pt>
              </c:numCache>
            </c:numRef>
          </c:val>
          <c:smooth val="0"/>
        </c:ser>
        <c:marker val="1"/>
        <c:axId val="14223070"/>
        <c:axId val="60898767"/>
      </c:lineChart>
      <c:catAx>
        <c:axId val="14223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98767"/>
        <c:crosses val="autoZero"/>
        <c:auto val="1"/>
        <c:lblOffset val="100"/>
        <c:noMultiLvlLbl val="0"/>
      </c:catAx>
      <c:valAx>
        <c:axId val="60898767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142230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"/>
          <c:y val="0.15975"/>
          <c:w val="0.2125"/>
          <c:h val="0.389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Annual Tourist Spending by Expenditure Category (1999 Dollars)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72"/>
          <c:w val="0.892"/>
          <c:h val="0.91125"/>
        </c:manualLayout>
      </c:layout>
      <c:barChart>
        <c:barDir val="col"/>
        <c:grouping val="stacked"/>
        <c:varyColors val="0"/>
        <c:ser>
          <c:idx val="0"/>
          <c:order val="0"/>
          <c:tx>
            <c:v>Total Transportation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'Tourist Expenditure Data'!$A$97:$A$131</c:f>
              <c:numCache>
                <c:ptCount val="3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'Tourist Expenditure Data'!$E$97:$E$131</c:f>
              <c:numCache>
                <c:ptCount val="35"/>
                <c:pt idx="0">
                  <c:v>3937609203.84</c:v>
                </c:pt>
                <c:pt idx="1">
                  <c:v>4098659535.3599997</c:v>
                </c:pt>
                <c:pt idx="2">
                  <c:v>4828930718.04</c:v>
                </c:pt>
                <c:pt idx="3">
                  <c:v>5468527850.759999</c:v>
                </c:pt>
                <c:pt idx="4">
                  <c:v>5038262239.139999</c:v>
                </c:pt>
                <c:pt idx="5">
                  <c:v>5470333986.780001</c:v>
                </c:pt>
                <c:pt idx="6">
                  <c:v>5867030136.24</c:v>
                </c:pt>
                <c:pt idx="7">
                  <c:v>5736221646.48</c:v>
                </c:pt>
                <c:pt idx="8">
                  <c:v>6837555811.320001</c:v>
                </c:pt>
                <c:pt idx="9">
                  <c:v>7116937410.960001</c:v>
                </c:pt>
                <c:pt idx="10">
                  <c:v>7925012812.080001</c:v>
                </c:pt>
                <c:pt idx="11">
                  <c:v>8759807613.18</c:v>
                </c:pt>
                <c:pt idx="12">
                  <c:v>9510965645.22</c:v>
                </c:pt>
                <c:pt idx="13">
                  <c:v>9720662859.18</c:v>
                </c:pt>
                <c:pt idx="14">
                  <c:v>10782452736.9</c:v>
                </c:pt>
                <c:pt idx="15">
                  <c:v>10151156049.84</c:v>
                </c:pt>
                <c:pt idx="16">
                  <c:v>10350740682.36</c:v>
                </c:pt>
                <c:pt idx="17">
                  <c:v>10493202327.66</c:v>
                </c:pt>
                <c:pt idx="18">
                  <c:v>10873597176</c:v>
                </c:pt>
                <c:pt idx="19">
                  <c:v>10898784180.179998</c:v>
                </c:pt>
                <c:pt idx="20">
                  <c:v>11885606815.68</c:v>
                </c:pt>
                <c:pt idx="21">
                  <c:v>12745010829.3183</c:v>
                </c:pt>
                <c:pt idx="22">
                  <c:v>13604414842.9566</c:v>
                </c:pt>
                <c:pt idx="23">
                  <c:v>14449805485.55975</c:v>
                </c:pt>
                <c:pt idx="24">
                  <c:v>15349152349.989582</c:v>
                </c:pt>
                <c:pt idx="25">
                  <c:v>16305959007.947771</c:v>
                </c:pt>
                <c:pt idx="26">
                  <c:v>17323958983.28336</c:v>
                </c:pt>
                <c:pt idx="27">
                  <c:v>18407130943.34644</c:v>
                </c:pt>
                <c:pt idx="28">
                  <c:v>19559714897.864147</c:v>
                </c:pt>
                <c:pt idx="29">
                  <c:v>20786229472.31557</c:v>
                </c:pt>
                <c:pt idx="30">
                  <c:v>22091490327.240852</c:v>
                </c:pt>
                <c:pt idx="31">
                  <c:v>23480629799.675224</c:v>
                </c:pt>
                <c:pt idx="32">
                  <c:v>24959117847.97118</c:v>
                </c:pt>
                <c:pt idx="33">
                  <c:v>26532784386.68225</c:v>
                </c:pt>
                <c:pt idx="34">
                  <c:v>28207843103.95281</c:v>
                </c:pt>
              </c:numCache>
            </c:numRef>
          </c:val>
        </c:ser>
        <c:ser>
          <c:idx val="1"/>
          <c:order val="1"/>
          <c:tx>
            <c:v>Total Food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'Tourist Expenditure Data'!$A$97:$A$131</c:f>
              <c:numCache>
                <c:ptCount val="3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'Tourist Expenditure Data'!$F$97:$F$131</c:f>
              <c:numCache>
                <c:ptCount val="35"/>
                <c:pt idx="0">
                  <c:v>3155082211.5800004</c:v>
                </c:pt>
                <c:pt idx="1">
                  <c:v>3214298624.16</c:v>
                </c:pt>
                <c:pt idx="2">
                  <c:v>3660890487.54</c:v>
                </c:pt>
                <c:pt idx="3">
                  <c:v>3961190234.5600004</c:v>
                </c:pt>
                <c:pt idx="4">
                  <c:v>3824821993.2</c:v>
                </c:pt>
                <c:pt idx="5">
                  <c:v>4051564357.1000004</c:v>
                </c:pt>
                <c:pt idx="6">
                  <c:v>4388717656.960001</c:v>
                </c:pt>
                <c:pt idx="7">
                  <c:v>4509643358.740001</c:v>
                </c:pt>
                <c:pt idx="8">
                  <c:v>5213307385.26</c:v>
                </c:pt>
                <c:pt idx="9">
                  <c:v>5499162666.400002</c:v>
                </c:pt>
                <c:pt idx="10">
                  <c:v>6047210527.540001</c:v>
                </c:pt>
                <c:pt idx="11">
                  <c:v>6508610851.34</c:v>
                </c:pt>
                <c:pt idx="12">
                  <c:v>7026506064.240001</c:v>
                </c:pt>
                <c:pt idx="13">
                  <c:v>7386149514.380001</c:v>
                </c:pt>
                <c:pt idx="14">
                  <c:v>7837829809.16</c:v>
                </c:pt>
                <c:pt idx="15">
                  <c:v>7557215737.76</c:v>
                </c:pt>
                <c:pt idx="16">
                  <c:v>7741404786.440001</c:v>
                </c:pt>
                <c:pt idx="17">
                  <c:v>7836867715.56</c:v>
                </c:pt>
                <c:pt idx="18">
                  <c:v>7641348521.300001</c:v>
                </c:pt>
                <c:pt idx="19">
                  <c:v>7824178528.400001</c:v>
                </c:pt>
                <c:pt idx="20">
                  <c:v>8250458560.500002</c:v>
                </c:pt>
                <c:pt idx="21">
                  <c:v>8800027044.5568</c:v>
                </c:pt>
                <c:pt idx="22">
                  <c:v>9349595528.613602</c:v>
                </c:pt>
                <c:pt idx="23">
                  <c:v>9863479086.471565</c:v>
                </c:pt>
                <c:pt idx="24">
                  <c:v>10407337086.653755</c:v>
                </c:pt>
                <c:pt idx="25">
                  <c:v>10983000202.096586</c:v>
                </c:pt>
                <c:pt idx="26">
                  <c:v>11592414601.624565</c:v>
                </c:pt>
                <c:pt idx="27">
                  <c:v>12237649394.414146</c:v>
                </c:pt>
                <c:pt idx="28">
                  <c:v>12920904560.846153</c:v>
                </c:pt>
                <c:pt idx="29">
                  <c:v>13644519401.790699</c:v>
                </c:pt>
                <c:pt idx="30">
                  <c:v>14410981540.4903</c:v>
                </c:pt>
                <c:pt idx="31">
                  <c:v>15222936513.469494</c:v>
                </c:pt>
                <c:pt idx="32">
                  <c:v>16083197989.312157</c:v>
                </c:pt>
                <c:pt idx="33">
                  <c:v>16994758656.720974</c:v>
                </c:pt>
                <c:pt idx="34">
                  <c:v>17960801826.017616</c:v>
                </c:pt>
              </c:numCache>
            </c:numRef>
          </c:val>
        </c:ser>
        <c:ser>
          <c:idx val="2"/>
          <c:order val="2"/>
          <c:tx>
            <c:v>Total Lodging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'Tourist Expenditure Data'!$A$97:$A$131</c:f>
              <c:numCache>
                <c:ptCount val="3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'Tourist Expenditure Data'!$G$97:$G$131</c:f>
              <c:numCache>
                <c:ptCount val="35"/>
                <c:pt idx="0">
                  <c:v>3476812742</c:v>
                </c:pt>
                <c:pt idx="1">
                  <c:v>3549533220.48</c:v>
                </c:pt>
                <c:pt idx="2">
                  <c:v>4056478174.3199997</c:v>
                </c:pt>
                <c:pt idx="3">
                  <c:v>4410086243.68</c:v>
                </c:pt>
                <c:pt idx="4">
                  <c:v>4237532323.4400005</c:v>
                </c:pt>
                <c:pt idx="5">
                  <c:v>4500168433.28</c:v>
                </c:pt>
                <c:pt idx="6">
                  <c:v>4869639261.76</c:v>
                </c:pt>
                <c:pt idx="7">
                  <c:v>4978761308.56</c:v>
                </c:pt>
                <c:pt idx="8">
                  <c:v>5773295820.240001</c:v>
                </c:pt>
                <c:pt idx="9">
                  <c:v>6081672151.360001</c:v>
                </c:pt>
                <c:pt idx="10">
                  <c:v>6696236943.76</c:v>
                </c:pt>
                <c:pt idx="11">
                  <c:v>7226871416.96</c:v>
                </c:pt>
                <c:pt idx="12">
                  <c:v>7806556633.2</c:v>
                </c:pt>
                <c:pt idx="13">
                  <c:v>8182386779.84</c:v>
                </c:pt>
                <c:pt idx="14">
                  <c:v>8722795299.92</c:v>
                </c:pt>
                <c:pt idx="15">
                  <c:v>8389486688.960001</c:v>
                </c:pt>
                <c:pt idx="16">
                  <c:v>8589863272.64</c:v>
                </c:pt>
                <c:pt idx="17">
                  <c:v>8697058684.08</c:v>
                </c:pt>
                <c:pt idx="18">
                  <c:v>8535093179.6</c:v>
                </c:pt>
                <c:pt idx="19">
                  <c:v>8719177279.28</c:v>
                </c:pt>
                <c:pt idx="20">
                  <c:v>9227888838.480001</c:v>
                </c:pt>
                <c:pt idx="21">
                  <c:v>9848363917.6884</c:v>
                </c:pt>
                <c:pt idx="22">
                  <c:v>10468838996.896801</c:v>
                </c:pt>
                <c:pt idx="23">
                  <c:v>11052605030.441404</c:v>
                </c:pt>
                <c:pt idx="24">
                  <c:v>11670819641.743534</c:v>
                </c:pt>
                <c:pt idx="25">
                  <c:v>12325604597.16577</c:v>
                </c:pt>
                <c:pt idx="26">
                  <c:v>13019216287.49913</c:v>
                </c:pt>
                <c:pt idx="27">
                  <c:v>13754054437.03486</c:v>
                </c:pt>
                <c:pt idx="28">
                  <c:v>14532671382.932476</c:v>
                </c:pt>
                <c:pt idx="29">
                  <c:v>15357781962.507399</c:v>
                </c:pt>
                <c:pt idx="30">
                  <c:v>16232274048.55464</c:v>
                </c:pt>
                <c:pt idx="31">
                  <c:v>17159219775.48383</c:v>
                </c:pt>
                <c:pt idx="32">
                  <c:v>18141887501.87651</c:v>
                </c:pt>
                <c:pt idx="33">
                  <c:v>19183754558.100403</c:v>
                </c:pt>
                <c:pt idx="34">
                  <c:v>20288520830.840504</c:v>
                </c:pt>
              </c:numCache>
            </c:numRef>
          </c:val>
        </c:ser>
        <c:ser>
          <c:idx val="3"/>
          <c:order val="3"/>
          <c:tx>
            <c:v>Total Shopping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'Tourist Expenditure Data'!$A$97:$A$131</c:f>
              <c:numCache>
                <c:ptCount val="3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'Tourist Expenditure Data'!$H$97:$H$131</c:f>
              <c:numCache>
                <c:ptCount val="35"/>
                <c:pt idx="0">
                  <c:v>2127406956.74</c:v>
                </c:pt>
                <c:pt idx="1">
                  <c:v>2164607533.92</c:v>
                </c:pt>
                <c:pt idx="2">
                  <c:v>2460322730.58</c:v>
                </c:pt>
                <c:pt idx="3">
                  <c:v>2654519509.7200003</c:v>
                </c:pt>
                <c:pt idx="4">
                  <c:v>2570709951.42</c:v>
                </c:pt>
                <c:pt idx="5">
                  <c:v>2718930841.6400003</c:v>
                </c:pt>
                <c:pt idx="6">
                  <c:v>2947020054.16</c:v>
                </c:pt>
                <c:pt idx="7">
                  <c:v>3037376215.9</c:v>
                </c:pt>
                <c:pt idx="8">
                  <c:v>3504857557.5</c:v>
                </c:pt>
                <c:pt idx="9">
                  <c:v>3700025739.28</c:v>
                </c:pt>
                <c:pt idx="10">
                  <c:v>4065678607.9</c:v>
                </c:pt>
                <c:pt idx="11">
                  <c:v>4368685591.4</c:v>
                </c:pt>
                <c:pt idx="12">
                  <c:v>4714610837.82</c:v>
                </c:pt>
                <c:pt idx="13">
                  <c:v>4964596615.16</c:v>
                </c:pt>
                <c:pt idx="14">
                  <c:v>5253564588.74</c:v>
                </c:pt>
                <c:pt idx="15">
                  <c:v>5073150658.16</c:v>
                </c:pt>
                <c:pt idx="16">
                  <c:v>5198293574.24</c:v>
                </c:pt>
                <c:pt idx="17">
                  <c:v>5261932251.42</c:v>
                </c:pt>
                <c:pt idx="18">
                  <c:v>5110552822.700001</c:v>
                </c:pt>
                <c:pt idx="19">
                  <c:v>5240185178.54</c:v>
                </c:pt>
                <c:pt idx="20">
                  <c:v>5513380604.940001</c:v>
                </c:pt>
                <c:pt idx="21">
                  <c:v>5878511539.598101</c:v>
                </c:pt>
                <c:pt idx="22">
                  <c:v>6243642474.256201</c:v>
                </c:pt>
                <c:pt idx="23">
                  <c:v>6583756408.92348</c:v>
                </c:pt>
                <c:pt idx="24">
                  <c:v>6943563531.913136</c:v>
                </c:pt>
                <c:pt idx="25">
                  <c:v>7324260076.370369</c:v>
                </c:pt>
                <c:pt idx="26">
                  <c:v>7727117465.932542</c:v>
                </c:pt>
                <c:pt idx="27">
                  <c:v>8153487149.683268</c:v>
                </c:pt>
                <c:pt idx="28">
                  <c:v>8604805752.532068</c:v>
                </c:pt>
                <c:pt idx="29">
                  <c:v>9082600561.78151</c:v>
                </c:pt>
                <c:pt idx="30">
                  <c:v>9588495372.017666</c:v>
                </c:pt>
                <c:pt idx="31">
                  <c:v>10124216711.924976</c:v>
                </c:pt>
                <c:pt idx="32">
                  <c:v>10691600478.18898</c:v>
                </c:pt>
                <c:pt idx="33">
                  <c:v>11292599003.31667</c:v>
                </c:pt>
                <c:pt idx="34">
                  <c:v>11929288585.981092</c:v>
                </c:pt>
              </c:numCache>
            </c:numRef>
          </c:val>
        </c:ser>
        <c:ser>
          <c:idx val="4"/>
          <c:order val="4"/>
          <c:tx>
            <c:v>Total Entertainment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'Tourist Expenditure Data'!$A$97:$A$131</c:f>
              <c:numCache>
                <c:ptCount val="3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'Tourist Expenditure Data'!$I$97:$I$131</c:f>
              <c:numCache>
                <c:ptCount val="35"/>
                <c:pt idx="0">
                  <c:v>2362721864.88</c:v>
                </c:pt>
                <c:pt idx="1">
                  <c:v>2402759698.56</c:v>
                </c:pt>
                <c:pt idx="2">
                  <c:v>2728649420.64</c:v>
                </c:pt>
                <c:pt idx="3">
                  <c:v>2940444414.96</c:v>
                </c:pt>
                <c:pt idx="4">
                  <c:v>2851177188.5999994</c:v>
                </c:pt>
                <c:pt idx="5">
                  <c:v>3013607321.3999996</c:v>
                </c:pt>
                <c:pt idx="6">
                  <c:v>3267278720.16</c:v>
                </c:pt>
                <c:pt idx="7">
                  <c:v>3371759280.24</c:v>
                </c:pt>
                <c:pt idx="8">
                  <c:v>3887678021.76</c:v>
                </c:pt>
                <c:pt idx="9">
                  <c:v>4105568220</c:v>
                </c:pt>
                <c:pt idx="10">
                  <c:v>4509847109.04</c:v>
                </c:pt>
                <c:pt idx="11">
                  <c:v>4842573822.84</c:v>
                </c:pt>
                <c:pt idx="12">
                  <c:v>5225225723.639999</c:v>
                </c:pt>
                <c:pt idx="13">
                  <c:v>5506368493.08</c:v>
                </c:pt>
                <c:pt idx="14">
                  <c:v>5819997831.96</c:v>
                </c:pt>
                <c:pt idx="15">
                  <c:v>5623748700.96</c:v>
                </c:pt>
                <c:pt idx="16">
                  <c:v>5763177816.24</c:v>
                </c:pt>
                <c:pt idx="17">
                  <c:v>5833513749.96</c:v>
                </c:pt>
                <c:pt idx="18">
                  <c:v>5656236502.799999</c:v>
                </c:pt>
                <c:pt idx="19">
                  <c:v>5803183378.2</c:v>
                </c:pt>
                <c:pt idx="20">
                  <c:v>6099929830.8</c:v>
                </c:pt>
                <c:pt idx="21">
                  <c:v>6502904416.8738</c:v>
                </c:pt>
                <c:pt idx="22">
                  <c:v>6905879002.947599</c:v>
                </c:pt>
                <c:pt idx="23">
                  <c:v>7280621986.782895</c:v>
                </c:pt>
                <c:pt idx="24">
                  <c:v>7676993865.130081</c:v>
                </c:pt>
                <c:pt idx="25">
                  <c:v>8096305319.922712</c:v>
                </c:pt>
                <c:pt idx="26">
                  <c:v>8539949282.538362</c:v>
                </c:pt>
                <c:pt idx="27">
                  <c:v>9009406217.053324</c:v>
                </c:pt>
                <c:pt idx="28">
                  <c:v>9506249747.941322</c:v>
                </c:pt>
                <c:pt idx="29">
                  <c:v>10032152654.879005</c:v>
                </c:pt>
                <c:pt idx="30">
                  <c:v>10588893258.82043</c:v>
                </c:pt>
                <c:pt idx="31">
                  <c:v>11178362225.101702</c:v>
                </c:pt>
                <c:pt idx="32">
                  <c:v>11802569811.041918</c:v>
                </c:pt>
                <c:pt idx="33">
                  <c:v>12463653587.32496</c:v>
                </c:pt>
                <c:pt idx="34">
                  <c:v>13163886664.385635</c:v>
                </c:pt>
              </c:numCache>
            </c:numRef>
          </c:val>
        </c:ser>
        <c:ser>
          <c:idx val="5"/>
          <c:order val="5"/>
          <c:tx>
            <c:v>Total Miscellaneous</c:v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'Tourist Expenditure Data'!$A$97:$A$131</c:f>
              <c:numCache>
                <c:ptCount val="3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'Tourist Expenditure Data'!$J$97:$J$131</c:f>
              <c:numCache>
                <c:ptCount val="35"/>
                <c:pt idx="0">
                  <c:v>787573954.96</c:v>
                </c:pt>
                <c:pt idx="1">
                  <c:v>800919899.52</c:v>
                </c:pt>
                <c:pt idx="2">
                  <c:v>909549806.88</c:v>
                </c:pt>
                <c:pt idx="3">
                  <c:v>980148138.3199999</c:v>
                </c:pt>
                <c:pt idx="4">
                  <c:v>950392396.2</c:v>
                </c:pt>
                <c:pt idx="5">
                  <c:v>1004535773.8</c:v>
                </c:pt>
                <c:pt idx="6">
                  <c:v>1089092906.72</c:v>
                </c:pt>
                <c:pt idx="7">
                  <c:v>1123919760.08</c:v>
                </c:pt>
                <c:pt idx="8">
                  <c:v>1295892673.92</c:v>
                </c:pt>
                <c:pt idx="9">
                  <c:v>1368522740</c:v>
                </c:pt>
                <c:pt idx="10">
                  <c:v>1503282369.68</c:v>
                </c:pt>
                <c:pt idx="11">
                  <c:v>1614191274.28</c:v>
                </c:pt>
                <c:pt idx="12">
                  <c:v>1741741907.88</c:v>
                </c:pt>
                <c:pt idx="13">
                  <c:v>1835456164.36</c:v>
                </c:pt>
                <c:pt idx="14">
                  <c:v>1939999277.32</c:v>
                </c:pt>
                <c:pt idx="15">
                  <c:v>1874582900.3200002</c:v>
                </c:pt>
                <c:pt idx="16">
                  <c:v>1921059272.08</c:v>
                </c:pt>
                <c:pt idx="17">
                  <c:v>1944504583.3200002</c:v>
                </c:pt>
                <c:pt idx="18">
                  <c:v>1885412167.6</c:v>
                </c:pt>
                <c:pt idx="19">
                  <c:v>1934394459.4</c:v>
                </c:pt>
                <c:pt idx="20">
                  <c:v>2033309943.6000001</c:v>
                </c:pt>
                <c:pt idx="21">
                  <c:v>2167634805.6246004</c:v>
                </c:pt>
                <c:pt idx="22">
                  <c:v>2301959667.6492</c:v>
                </c:pt>
                <c:pt idx="23">
                  <c:v>2426873995.5942984</c:v>
                </c:pt>
                <c:pt idx="24">
                  <c:v>2558997955.0433607</c:v>
                </c:pt>
                <c:pt idx="25">
                  <c:v>2698768439.974238</c:v>
                </c:pt>
                <c:pt idx="26">
                  <c:v>2846649760.846121</c:v>
                </c:pt>
                <c:pt idx="27">
                  <c:v>3003135405.684441</c:v>
                </c:pt>
                <c:pt idx="28">
                  <c:v>3168749915.980441</c:v>
                </c:pt>
                <c:pt idx="29">
                  <c:v>3344050884.959668</c:v>
                </c:pt>
                <c:pt idx="30">
                  <c:v>3529631086.2734776</c:v>
                </c:pt>
                <c:pt idx="31">
                  <c:v>3726120741.7005672</c:v>
                </c:pt>
                <c:pt idx="32">
                  <c:v>3934189937.0139728</c:v>
                </c:pt>
                <c:pt idx="33">
                  <c:v>4154551195.774987</c:v>
                </c:pt>
                <c:pt idx="34">
                  <c:v>4387962221.461879</c:v>
                </c:pt>
              </c:numCache>
            </c:numRef>
          </c:val>
        </c:ser>
        <c:overlap val="100"/>
        <c:axId val="61769752"/>
        <c:axId val="19056857"/>
      </c:barChart>
      <c:catAx>
        <c:axId val="61769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56857"/>
        <c:crosses val="autoZero"/>
        <c:auto val="1"/>
        <c:lblOffset val="100"/>
        <c:noMultiLvlLbl val="0"/>
      </c:catAx>
      <c:valAx>
        <c:axId val="190568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69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65"/>
          <c:y val="0.19425"/>
          <c:w val="0.2225"/>
          <c:h val="0.26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HISTORIC AND FORECAST NUMBER OF FLORIDA AIR AND AUTO TOURISTS</a:t>
            </a:r>
          </a:p>
        </c:rich>
      </c:tx>
      <c:layout>
        <c:manualLayout>
          <c:xMode val="factor"/>
          <c:yMode val="factor"/>
          <c:x val="0.059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"/>
          <c:y val="0.09825"/>
          <c:w val="0.8885"/>
          <c:h val="0.8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'Tourist Expenditure Data'!$B$140</c:f>
              <c:strCache>
                <c:ptCount val="1"/>
                <c:pt idx="0">
                  <c:v>Air Travelers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'Tourist Expenditure Data'!$A$141:$A$175</c:f>
              <c:numCache>
                <c:ptCount val="3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'Tourist Expenditure Data'!$B$141:$B$175</c:f>
              <c:numCache>
                <c:ptCount val="35"/>
                <c:pt idx="0">
                  <c:v>7012700</c:v>
                </c:pt>
                <c:pt idx="1">
                  <c:v>7428000</c:v>
                </c:pt>
                <c:pt idx="2">
                  <c:v>8983500</c:v>
                </c:pt>
                <c:pt idx="3">
                  <c:v>10513000</c:v>
                </c:pt>
                <c:pt idx="4">
                  <c:v>9363300</c:v>
                </c:pt>
                <c:pt idx="5">
                  <c:v>10352600</c:v>
                </c:pt>
                <c:pt idx="6">
                  <c:v>11023600</c:v>
                </c:pt>
                <c:pt idx="7">
                  <c:v>10375300</c:v>
                </c:pt>
                <c:pt idx="8">
                  <c:v>12665700</c:v>
                </c:pt>
                <c:pt idx="9">
                  <c:v>13049200</c:v>
                </c:pt>
                <c:pt idx="10">
                  <c:v>14671300</c:v>
                </c:pt>
                <c:pt idx="11">
                  <c:v>16539800</c:v>
                </c:pt>
                <c:pt idx="12">
                  <c:v>18032100</c:v>
                </c:pt>
                <c:pt idx="13">
                  <c:v>18053000</c:v>
                </c:pt>
                <c:pt idx="14">
                  <c:v>20678300</c:v>
                </c:pt>
                <c:pt idx="15">
                  <c:v>19139600</c:v>
                </c:pt>
                <c:pt idx="16">
                  <c:v>19450400</c:v>
                </c:pt>
                <c:pt idx="17">
                  <c:v>19738500</c:v>
                </c:pt>
                <c:pt idx="18">
                  <c:v>21336500</c:v>
                </c:pt>
                <c:pt idx="19">
                  <c:v>21082100</c:v>
                </c:pt>
                <c:pt idx="20">
                  <c:v>23510100</c:v>
                </c:pt>
                <c:pt idx="21">
                  <c:v>25296487.5</c:v>
                </c:pt>
                <c:pt idx="22">
                  <c:v>27082875</c:v>
                </c:pt>
                <c:pt idx="23">
                  <c:v>28889302.7625</c:v>
                </c:pt>
                <c:pt idx="24">
                  <c:v>30816219.25675875</c:v>
                </c:pt>
                <c:pt idx="25">
                  <c:v>32871661.08118456</c:v>
                </c:pt>
                <c:pt idx="26">
                  <c:v>35064200.875299565</c:v>
                </c:pt>
                <c:pt idx="27">
                  <c:v>37402983.07368205</c:v>
                </c:pt>
                <c:pt idx="28">
                  <c:v>39897762.04469664</c:v>
                </c:pt>
                <c:pt idx="29">
                  <c:v>42558942.7730779</c:v>
                </c:pt>
                <c:pt idx="30">
                  <c:v>45397624.25604219</c:v>
                </c:pt>
                <c:pt idx="31">
                  <c:v>48425645.793920204</c:v>
                </c:pt>
                <c:pt idx="32">
                  <c:v>51655636.36837468</c:v>
                </c:pt>
                <c:pt idx="33">
                  <c:v>55101067.314145274</c:v>
                </c:pt>
                <c:pt idx="34">
                  <c:v>58776308.503998764</c:v>
                </c:pt>
              </c:numCache>
            </c:numRef>
          </c:val>
        </c:ser>
        <c:ser>
          <c:idx val="1"/>
          <c:order val="1"/>
          <c:tx>
            <c:strRef>
              <c:f>'Tourist Expenditure Data'!$C$140</c:f>
              <c:strCache>
                <c:ptCount val="1"/>
                <c:pt idx="0">
                  <c:v>Auto Travelers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'Tourist Expenditure Data'!$A$141:$A$175</c:f>
              <c:numCache>
                <c:ptCount val="3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'Tourist Expenditure Data'!$C$141:$C$175</c:f>
              <c:numCache>
                <c:ptCount val="35"/>
                <c:pt idx="0">
                  <c:v>9574000</c:v>
                </c:pt>
                <c:pt idx="1">
                  <c:v>9449600</c:v>
                </c:pt>
                <c:pt idx="2">
                  <c:v>10201400</c:v>
                </c:pt>
                <c:pt idx="3">
                  <c:v>10188600</c:v>
                </c:pt>
                <c:pt idx="4">
                  <c:v>10682300</c:v>
                </c:pt>
                <c:pt idx="5">
                  <c:v>10850100</c:v>
                </c:pt>
                <c:pt idx="6">
                  <c:v>11957200</c:v>
                </c:pt>
                <c:pt idx="7">
                  <c:v>13307200</c:v>
                </c:pt>
                <c:pt idx="8">
                  <c:v>14663800</c:v>
                </c:pt>
                <c:pt idx="9">
                  <c:v>15801200</c:v>
                </c:pt>
                <c:pt idx="10">
                  <c:v>17031200</c:v>
                </c:pt>
                <c:pt idx="11">
                  <c:v>17527700</c:v>
                </c:pt>
                <c:pt idx="12">
                  <c:v>18733500</c:v>
                </c:pt>
                <c:pt idx="13">
                  <c:v>20659300</c:v>
                </c:pt>
                <c:pt idx="14">
                  <c:v>20291900</c:v>
                </c:pt>
                <c:pt idx="15">
                  <c:v>20421200</c:v>
                </c:pt>
                <c:pt idx="16">
                  <c:v>21085800</c:v>
                </c:pt>
                <c:pt idx="17">
                  <c:v>21294100</c:v>
                </c:pt>
                <c:pt idx="18">
                  <c:v>18522000</c:v>
                </c:pt>
                <c:pt idx="19">
                  <c:v>19785100</c:v>
                </c:pt>
                <c:pt idx="20">
                  <c:v>19491600</c:v>
                </c:pt>
                <c:pt idx="21">
                  <c:v>20553730.5</c:v>
                </c:pt>
                <c:pt idx="22">
                  <c:v>21615861</c:v>
                </c:pt>
                <c:pt idx="23">
                  <c:v>22463202.751199998</c:v>
                </c:pt>
                <c:pt idx="24">
                  <c:v>23343760.299047034</c:v>
                </c:pt>
                <c:pt idx="25">
                  <c:v>24258835.702769674</c:v>
                </c:pt>
                <c:pt idx="26">
                  <c:v>25209782.062318243</c:v>
                </c:pt>
                <c:pt idx="27">
                  <c:v>26198005.519161116</c:v>
                </c:pt>
                <c:pt idx="28">
                  <c:v>27224967.33551223</c:v>
                </c:pt>
                <c:pt idx="29">
                  <c:v>28292186.055064306</c:v>
                </c:pt>
                <c:pt idx="30">
                  <c:v>29401239.748422824</c:v>
                </c:pt>
                <c:pt idx="31">
                  <c:v>30553768.346560996</c:v>
                </c:pt>
                <c:pt idx="32">
                  <c:v>31751476.065746184</c:v>
                </c:pt>
                <c:pt idx="33">
                  <c:v>32996133.92752343</c:v>
                </c:pt>
                <c:pt idx="34">
                  <c:v>34289582.37748235</c:v>
                </c:pt>
              </c:numCache>
            </c:numRef>
          </c:val>
        </c:ser>
        <c:axId val="11217992"/>
        <c:axId val="33853065"/>
      </c:barChart>
      <c:catAx>
        <c:axId val="11217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53065"/>
        <c:crosses val="autoZero"/>
        <c:auto val="1"/>
        <c:lblOffset val="100"/>
        <c:noMultiLvlLbl val="0"/>
      </c:catAx>
      <c:valAx>
        <c:axId val="338530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Annual 
Number
of Visitors</a:t>
                </a:r>
              </a:p>
            </c:rich>
          </c:tx>
          <c:layout>
            <c:manualLayout>
              <c:xMode val="factor"/>
              <c:yMode val="factor"/>
              <c:x val="-0.0185"/>
              <c:y val="0.03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1217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1"/>
          <c:y val="0.25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FLORIDA TOURIST EMPLOYMENT IMPACTS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
(1999 ONLY)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1125"/>
          <c:w val="0.9465"/>
          <c:h val="0.87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'IMPLAN &amp; REMI Results'!$D$19</c:f>
              <c:strCache>
                <c:ptCount val="1"/>
                <c:pt idx="0">
                  <c:v>Employment</c:v>
                </c:pt>
              </c:strCache>
            </c:strRef>
          </c:tx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FF"/>
              </a:solidFill>
            </c:spPr>
          </c:dPt>
          <c:dPt>
            <c:idx val="1"/>
            <c:invertIfNegative val="0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'IMPLAN &amp; REMI Results'!$E$18:$F$18</c:f>
              <c:strCache>
                <c:ptCount val="2"/>
                <c:pt idx="0">
                  <c:v>IMPLAN 1999 $</c:v>
                </c:pt>
                <c:pt idx="1">
                  <c:v>REMI 1999 $</c:v>
                </c:pt>
              </c:strCache>
            </c:strRef>
          </c:cat>
          <c:val>
            <c:numRef>
              <c:f>'IMPLAN &amp; REMI Results'!$E$19:$F$19</c:f>
              <c:numCache>
                <c:ptCount val="2"/>
                <c:pt idx="0">
                  <c:v>1375303.4</c:v>
                </c:pt>
                <c:pt idx="1">
                  <c:v>1398000</c:v>
                </c:pt>
              </c:numCache>
            </c:numRef>
          </c:val>
        </c:ser>
        <c:overlap val="100"/>
        <c:axId val="36242130"/>
        <c:axId val="57743715"/>
      </c:barChart>
      <c:catAx>
        <c:axId val="362421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Tourist Created Jobs in Florida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57743715"/>
        <c:crosses val="autoZero"/>
        <c:auto val="1"/>
        <c:lblOffset val="100"/>
        <c:noMultiLvlLbl val="0"/>
      </c:catAx>
      <c:valAx>
        <c:axId val="57743715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36242130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FLORIDA TOURISIM EARNINGS AND OUTPUT IMPACTS 
(1999 ONLY)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'IMPLAN &amp; REMI Results'!$D$20</c:f>
              <c:strCache>
                <c:ptCount val="1"/>
                <c:pt idx="0">
                  <c:v>Value Added</c:v>
                </c:pt>
              </c:strCache>
            </c:strRef>
          </c:tx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&quot;$&quot;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'IMPLAN &amp; REMI Results'!$E$18:$F$18</c:f>
              <c:strCache>
                <c:ptCount val="2"/>
                <c:pt idx="0">
                  <c:v>IMPLAN 1999 $</c:v>
                </c:pt>
                <c:pt idx="1">
                  <c:v>REMI 1999 $</c:v>
                </c:pt>
              </c:strCache>
            </c:strRef>
          </c:cat>
          <c:val>
            <c:numRef>
              <c:f>'IMPLAN &amp; REMI Results'!$E$20:$F$20</c:f>
              <c:numCache>
                <c:ptCount val="2"/>
                <c:pt idx="0">
                  <c:v>48279829588.73616</c:v>
                </c:pt>
                <c:pt idx="1">
                  <c:v>59926990838.618744</c:v>
                </c:pt>
              </c:numCache>
            </c:numRef>
          </c:val>
        </c:ser>
        <c:ser>
          <c:idx val="1"/>
          <c:order val="1"/>
          <c:tx>
            <c:strRef>
              <c:f>'IMPLAN &amp; REMI Results'!$D$21</c:f>
              <c:strCache>
                <c:ptCount val="1"/>
                <c:pt idx="0">
                  <c:v>Output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&quot;$&quot;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'IMPLAN &amp; REMI Results'!$E$18:$F$18</c:f>
              <c:strCache>
                <c:ptCount val="2"/>
                <c:pt idx="0">
                  <c:v>IMPLAN 1999 $</c:v>
                </c:pt>
                <c:pt idx="1">
                  <c:v>REMI 1999 $</c:v>
                </c:pt>
              </c:strCache>
            </c:strRef>
          </c:cat>
          <c:val>
            <c:numRef>
              <c:f>'IMPLAN &amp; REMI Results'!$E$21:$F$21</c:f>
              <c:numCache>
                <c:ptCount val="2"/>
                <c:pt idx="0">
                  <c:v>90197062710.94463</c:v>
                </c:pt>
                <c:pt idx="1">
                  <c:v>102389006342.4947</c:v>
                </c:pt>
              </c:numCache>
            </c:numRef>
          </c:val>
        </c:ser>
        <c:axId val="49931388"/>
        <c:axId val="46729309"/>
      </c:barChart>
      <c:catAx>
        <c:axId val="4993138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6729309"/>
        <c:crosses val="autoZero"/>
        <c:auto val="1"/>
        <c:lblOffset val="100"/>
        <c:noMultiLvlLbl val="0"/>
      </c:catAx>
      <c:valAx>
        <c:axId val="46729309"/>
        <c:scaling>
          <c:orientation val="minMax"/>
        </c:scaling>
        <c:axPos val="b"/>
        <c:delete val="1"/>
        <c:majorTickMark val="out"/>
        <c:minorTickMark val="none"/>
        <c:tickLblPos val="nextTo"/>
        <c:crossAx val="49931388"/>
        <c:crossesAt val="1"/>
        <c:crossBetween val="between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NET PRESENT VALUE TEN YEAR COMPARISON OF REMI AND IMPLAN  FLORIDA TOURIST ECONOMIC IMPACTS   (2001 THROUGH 2010)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32"/>
          <c:w val="0.86825"/>
          <c:h val="0.8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'IMPLAN &amp; REMI Results'!$A$6</c:f>
              <c:strCache>
                <c:ptCount val="1"/>
                <c:pt idx="0">
                  <c:v>Value Added - STATE PRODUCT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('IMPLAN &amp; REMI Results'!$E$6,'IMPLAN &amp; REMI Results'!$G$6)</c:f>
              <c:numCache>
                <c:ptCount val="2"/>
                <c:pt idx="0">
                  <c:v>514048623285</c:v>
                </c:pt>
                <c:pt idx="1">
                  <c:v>806754756871.0359</c:v>
                </c:pt>
              </c:numCache>
            </c:numRef>
          </c:val>
        </c:ser>
        <c:ser>
          <c:idx val="1"/>
          <c:order val="1"/>
          <c:tx>
            <c:strRef>
              <c:f>'IMPLAN &amp; REMI Results'!$A$7</c:f>
              <c:strCache>
                <c:ptCount val="1"/>
                <c:pt idx="0">
                  <c:v>Output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('IMPLAN &amp; REMI Results'!$E$7,'IMPLAN &amp; REMI Results'!$G$7)</c:f>
              <c:numCache>
                <c:ptCount val="2"/>
                <c:pt idx="0">
                  <c:v>866461307048</c:v>
                </c:pt>
                <c:pt idx="1">
                  <c:v>1384016913319.2388</c:v>
                </c:pt>
              </c:numCache>
            </c:numRef>
          </c:val>
        </c:ser>
        <c:axId val="17910598"/>
        <c:axId val="26977655"/>
      </c:barChart>
      <c:catAx>
        <c:axId val="17910598"/>
        <c:scaling>
          <c:orientation val="minMax"/>
        </c:scaling>
        <c:axPos val="b"/>
        <c:delete val="0"/>
        <c:numFmt formatCode="00000" sourceLinked="0"/>
        <c:majorTickMark val="none"/>
        <c:minorTickMark val="none"/>
        <c:tickLblPos val="none"/>
        <c:crossAx val="26977655"/>
        <c:crosses val="autoZero"/>
        <c:auto val="1"/>
        <c:lblOffset val="100"/>
        <c:noMultiLvlLbl val="0"/>
      </c:catAx>
      <c:valAx>
        <c:axId val="26977655"/>
        <c:scaling>
          <c:orientation val="minMax"/>
        </c:scaling>
        <c:axPos val="l"/>
        <c:majorGridlines/>
        <c:delete val="0"/>
        <c:numFmt formatCode="_(&quot;$&quot;* #,##0_);_(&quot;$&quot;* \(#,##0\);_(&quot;$&quot;* &quot;-&quot;??_);_(@_)" sourceLinked="0"/>
        <c:majorTickMark val="out"/>
        <c:minorTickMark val="none"/>
        <c:tickLblPos val="nextTo"/>
        <c:crossAx val="179105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"/>
          <c:y val="0.17675"/>
          <c:w val="0.232"/>
          <c:h val="0.056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TEN YEAR COMPARISON OF REMI AND IMPLAN FLORIDA TOURIST ECONOMIC IMPACTS (2001 THROUGH 2010)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16025"/>
          <c:w val="0.90275"/>
          <c:h val="0.8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'IMPLAN &amp; REMI Results'!$A$5</c:f>
              <c:strCache>
                <c:ptCount val="1"/>
                <c:pt idx="0">
                  <c:v>Employment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'IMPLAN &amp; REMI Results'!$E$4:$F$4</c:f>
              <c:strCache>
                <c:ptCount val="2"/>
                <c:pt idx="0">
                  <c:v>IMPLAN RESULTS</c:v>
                </c:pt>
                <c:pt idx="1">
                  <c:v>REMI RESULTS</c:v>
                </c:pt>
              </c:strCache>
            </c:strRef>
          </c:cat>
          <c:val>
            <c:numRef>
              <c:f>'IMPLAN &amp; REMI Results'!$E$5:$F$5</c:f>
              <c:numCache>
                <c:ptCount val="2"/>
                <c:pt idx="0">
                  <c:v>15921954.8</c:v>
                </c:pt>
                <c:pt idx="1">
                  <c:v>18028000</c:v>
                </c:pt>
              </c:numCache>
            </c:numRef>
          </c:val>
        </c:ser>
        <c:axId val="41472304"/>
        <c:axId val="37706417"/>
      </c:barChart>
      <c:catAx>
        <c:axId val="41472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37706417"/>
        <c:crosses val="autoZero"/>
        <c:auto val="1"/>
        <c:lblOffset val="100"/>
        <c:noMultiLvlLbl val="0"/>
      </c:catAx>
      <c:valAx>
        <c:axId val="37706417"/>
        <c:scaling>
          <c:orientation val="minMax"/>
          <c:min val="0"/>
        </c:scaling>
        <c:axPos val="l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414723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Total Historic and Forecasted Annual Florida Tourist Visits</a:t>
            </a:r>
          </a:p>
        </c:rich>
      </c:tx>
      <c:layout>
        <c:manualLayout>
          <c:xMode val="factor"/>
          <c:yMode val="factor"/>
          <c:x val="0.0847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092"/>
          <c:w val="0.8937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'Tourist Expenditure Data'!$B$96</c:f>
              <c:strCache>
                <c:ptCount val="1"/>
                <c:pt idx="0">
                  <c:v>Total Travelers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'Tourist Expenditure Data'!$A$97:$A$131</c:f>
              <c:numCache>
                <c:ptCount val="3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'Tourist Expenditure Data'!$B$97:$B$131</c:f>
              <c:numCache>
                <c:ptCount val="35"/>
                <c:pt idx="0">
                  <c:v>16586700</c:v>
                </c:pt>
                <c:pt idx="1">
                  <c:v>16877600</c:v>
                </c:pt>
                <c:pt idx="2">
                  <c:v>19184900</c:v>
                </c:pt>
                <c:pt idx="3">
                  <c:v>20701600</c:v>
                </c:pt>
                <c:pt idx="4">
                  <c:v>20045600</c:v>
                </c:pt>
                <c:pt idx="5">
                  <c:v>21202700</c:v>
                </c:pt>
                <c:pt idx="6">
                  <c:v>22980800.000000004</c:v>
                </c:pt>
                <c:pt idx="7">
                  <c:v>23682500</c:v>
                </c:pt>
                <c:pt idx="8">
                  <c:v>27329500</c:v>
                </c:pt>
                <c:pt idx="9">
                  <c:v>28850400</c:v>
                </c:pt>
                <c:pt idx="10">
                  <c:v>31702500</c:v>
                </c:pt>
                <c:pt idx="11">
                  <c:v>34067500</c:v>
                </c:pt>
                <c:pt idx="12">
                  <c:v>36765600</c:v>
                </c:pt>
                <c:pt idx="13">
                  <c:v>38712300</c:v>
                </c:pt>
                <c:pt idx="14">
                  <c:v>40970200</c:v>
                </c:pt>
                <c:pt idx="15">
                  <c:v>39560800</c:v>
                </c:pt>
                <c:pt idx="16">
                  <c:v>40536200</c:v>
                </c:pt>
                <c:pt idx="17">
                  <c:v>41032600</c:v>
                </c:pt>
                <c:pt idx="18">
                  <c:v>39858500</c:v>
                </c:pt>
                <c:pt idx="19">
                  <c:v>40867200</c:v>
                </c:pt>
                <c:pt idx="20">
                  <c:v>43001700</c:v>
                </c:pt>
                <c:pt idx="21">
                  <c:v>45850218</c:v>
                </c:pt>
                <c:pt idx="22">
                  <c:v>48698736</c:v>
                </c:pt>
                <c:pt idx="23">
                  <c:v>51352505.51369999</c:v>
                </c:pt>
                <c:pt idx="24">
                  <c:v>54159979.55580579</c:v>
                </c:pt>
                <c:pt idx="25">
                  <c:v>57130496.78395423</c:v>
                </c:pt>
                <c:pt idx="26">
                  <c:v>60273982.93761781</c:v>
                </c:pt>
                <c:pt idx="27">
                  <c:v>63600988.59284316</c:v>
                </c:pt>
                <c:pt idx="28">
                  <c:v>67122729.38020886</c:v>
                </c:pt>
                <c:pt idx="29">
                  <c:v>70851128.8281422</c:v>
                </c:pt>
                <c:pt idx="30">
                  <c:v>74798864.00446501</c:v>
                </c:pt>
                <c:pt idx="31">
                  <c:v>78979414.1404812</c:v>
                </c:pt>
                <c:pt idx="32">
                  <c:v>83407112.43412086</c:v>
                </c:pt>
                <c:pt idx="33">
                  <c:v>88097201.2416687</c:v>
                </c:pt>
                <c:pt idx="34">
                  <c:v>93065890.88148111</c:v>
                </c:pt>
              </c:numCache>
            </c:numRef>
          </c:val>
        </c:ser>
        <c:axId val="3813434"/>
        <c:axId val="34320907"/>
      </c:barChart>
      <c:catAx>
        <c:axId val="3813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320907"/>
        <c:crosses val="autoZero"/>
        <c:auto val="1"/>
        <c:lblOffset val="100"/>
        <c:noMultiLvlLbl val="0"/>
      </c:catAx>
      <c:valAx>
        <c:axId val="343209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3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Total Annual Florida Tourist Spending by Method of Air and Auto Travel Modes   (1999 Dollars)</a:t>
            </a:r>
          </a:p>
        </c:rich>
      </c:tx>
      <c:layout>
        <c:manualLayout>
          <c:xMode val="factor"/>
          <c:yMode val="factor"/>
          <c:x val="0.027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85"/>
          <c:w val="0.924"/>
          <c:h val="0.8355"/>
        </c:manualLayout>
      </c:layout>
      <c:lineChart>
        <c:grouping val="standard"/>
        <c:varyColors val="0"/>
        <c:ser>
          <c:idx val="2"/>
          <c:order val="0"/>
          <c:tx>
            <c:strRef>
              <c:f>'Tourist Expenditure Data'!$D$140</c:f>
              <c:strCache>
                <c:ptCount val="1"/>
                <c:pt idx="0">
                  <c:v>Total Exp. (Air)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'Tourist Expenditure Data'!$A$141:$A$175</c:f>
              <c:numCache>
                <c:ptCount val="3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'Tourist Expenditure Data'!$D$141:$D$175</c:f>
              <c:numCache>
                <c:ptCount val="35"/>
                <c:pt idx="0">
                  <c:v>8162923054.000001</c:v>
                </c:pt>
                <c:pt idx="1">
                  <c:v>8646340560</c:v>
                </c:pt>
                <c:pt idx="2">
                  <c:v>10456973670</c:v>
                </c:pt>
                <c:pt idx="3">
                  <c:v>12237342260</c:v>
                </c:pt>
                <c:pt idx="4">
                  <c:v>10899068466</c:v>
                </c:pt>
                <c:pt idx="5">
                  <c:v>12050633452</c:v>
                </c:pt>
                <c:pt idx="6">
                  <c:v>12831690872</c:v>
                </c:pt>
                <c:pt idx="7">
                  <c:v>12077056706</c:v>
                </c:pt>
                <c:pt idx="8">
                  <c:v>14743128114.000002</c:v>
                </c:pt>
                <c:pt idx="9">
                  <c:v>15189529784.000002</c:v>
                </c:pt>
                <c:pt idx="10">
                  <c:v>17077686626.000002</c:v>
                </c:pt>
                <c:pt idx="11">
                  <c:v>19252657996</c:v>
                </c:pt>
                <c:pt idx="12">
                  <c:v>20989725042</c:v>
                </c:pt>
                <c:pt idx="13">
                  <c:v>21014053060</c:v>
                </c:pt>
                <c:pt idx="14">
                  <c:v>24069954766</c:v>
                </c:pt>
                <c:pt idx="15">
                  <c:v>22278877192</c:v>
                </c:pt>
                <c:pt idx="16">
                  <c:v>22640654608</c:v>
                </c:pt>
                <c:pt idx="17">
                  <c:v>22976008770</c:v>
                </c:pt>
                <c:pt idx="18">
                  <c:v>24836112730</c:v>
                </c:pt>
                <c:pt idx="19">
                  <c:v>24539986042</c:v>
                </c:pt>
                <c:pt idx="20">
                  <c:v>27366226602.000004</c:v>
                </c:pt>
                <c:pt idx="21">
                  <c:v>29445617379.750004</c:v>
                </c:pt>
                <c:pt idx="22">
                  <c:v>31525008157.500004</c:v>
                </c:pt>
                <c:pt idx="23">
                  <c:v>33627726201.60525</c:v>
                </c:pt>
                <c:pt idx="24">
                  <c:v>35870695539.25232</c:v>
                </c:pt>
                <c:pt idx="25">
                  <c:v>38263270931.72045</c:v>
                </c:pt>
                <c:pt idx="26">
                  <c:v>40815431102.86621</c:v>
                </c:pt>
                <c:pt idx="27">
                  <c:v>43537820357.42738</c:v>
                </c:pt>
                <c:pt idx="28">
                  <c:v>46441792975.267784</c:v>
                </c:pt>
                <c:pt idx="29">
                  <c:v>49539460566.71814</c:v>
                </c:pt>
                <c:pt idx="30">
                  <c:v>52843742586.51824</c:v>
                </c:pt>
                <c:pt idx="31">
                  <c:v>56368420217.039</c:v>
                </c:pt>
                <c:pt idx="32">
                  <c:v>60128193845.51551</c:v>
                </c:pt>
                <c:pt idx="33">
                  <c:v>64138744375.01139</c:v>
                </c:pt>
                <c:pt idx="34">
                  <c:v>68416798624.82465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'Tourist Expenditure Data'!$E$140</c:f>
              <c:strCache>
                <c:ptCount val="1"/>
                <c:pt idx="0">
                  <c:v>Total Exp. (Auto)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'Tourist Expenditure Data'!$A$141:$A$175</c:f>
              <c:numCache>
                <c:ptCount val="3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'Tourist Expenditure Data'!$E$141:$E$175</c:f>
              <c:numCache>
                <c:ptCount val="35"/>
                <c:pt idx="0">
                  <c:v>7684283880</c:v>
                </c:pt>
                <c:pt idx="1">
                  <c:v>7584437952</c:v>
                </c:pt>
                <c:pt idx="2">
                  <c:v>8187847668</c:v>
                </c:pt>
                <c:pt idx="3">
                  <c:v>8177574132</c:v>
                </c:pt>
                <c:pt idx="4">
                  <c:v>8573827626</c:v>
                </c:pt>
                <c:pt idx="5">
                  <c:v>8708507262</c:v>
                </c:pt>
                <c:pt idx="6">
                  <c:v>9597087864</c:v>
                </c:pt>
                <c:pt idx="7">
                  <c:v>10680624864</c:v>
                </c:pt>
                <c:pt idx="8">
                  <c:v>11769459156</c:v>
                </c:pt>
                <c:pt idx="9">
                  <c:v>12682359144</c:v>
                </c:pt>
                <c:pt idx="10">
                  <c:v>13669581744</c:v>
                </c:pt>
                <c:pt idx="11">
                  <c:v>14068082574</c:v>
                </c:pt>
                <c:pt idx="12">
                  <c:v>15035881770</c:v>
                </c:pt>
                <c:pt idx="13">
                  <c:v>16581567366</c:v>
                </c:pt>
                <c:pt idx="14">
                  <c:v>16286684778</c:v>
                </c:pt>
                <c:pt idx="15">
                  <c:v>16390463544</c:v>
                </c:pt>
                <c:pt idx="16">
                  <c:v>16923884796</c:v>
                </c:pt>
                <c:pt idx="17">
                  <c:v>17091070542</c:v>
                </c:pt>
                <c:pt idx="18">
                  <c:v>14866127640</c:v>
                </c:pt>
                <c:pt idx="19">
                  <c:v>15879916962</c:v>
                </c:pt>
                <c:pt idx="20">
                  <c:v>15644347992</c:v>
                </c:pt>
                <c:pt idx="21">
                  <c:v>16496835173.91</c:v>
                </c:pt>
                <c:pt idx="22">
                  <c:v>17349322355.82</c:v>
                </c:pt>
                <c:pt idx="23">
                  <c:v>18029415792.16814</c:v>
                </c:pt>
                <c:pt idx="24">
                  <c:v>18736168891.22113</c:v>
                </c:pt>
                <c:pt idx="25">
                  <c:v>19470626711.756996</c:v>
                </c:pt>
                <c:pt idx="26">
                  <c:v>20233875278.85787</c:v>
                </c:pt>
                <c:pt idx="27">
                  <c:v>21027043189.789097</c:v>
                </c:pt>
                <c:pt idx="28">
                  <c:v>21851303282.828827</c:v>
                </c:pt>
                <c:pt idx="29">
                  <c:v>22707874371.515713</c:v>
                </c:pt>
                <c:pt idx="30">
                  <c:v>23598023046.879124</c:v>
                </c:pt>
                <c:pt idx="31">
                  <c:v>24523065550.316788</c:v>
                </c:pt>
                <c:pt idx="32">
                  <c:v>25484369719.889206</c:v>
                </c:pt>
                <c:pt idx="33">
                  <c:v>26483357012.908855</c:v>
                </c:pt>
                <c:pt idx="34">
                  <c:v>27521504607.81488</c:v>
                </c:pt>
              </c:numCache>
            </c:numRef>
          </c:val>
          <c:smooth val="0"/>
        </c:ser>
        <c:marker val="1"/>
        <c:axId val="40452708"/>
        <c:axId val="28530053"/>
      </c:lineChart>
      <c:catAx>
        <c:axId val="40452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28530053"/>
        <c:crosses val="autoZero"/>
        <c:auto val="1"/>
        <c:lblOffset val="100"/>
        <c:noMultiLvlLbl val="0"/>
      </c:catAx>
      <c:valAx>
        <c:axId val="28530053"/>
        <c:scaling>
          <c:orientation val="minMax"/>
        </c:scaling>
        <c:axPos val="l"/>
        <c:majorGridlines/>
        <c:delete val="0"/>
        <c:numFmt formatCode="_(&quot;$&quot;* #,##0_);_(&quot;$&quot;* \(#,##0\);_(&quot;$&quot;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404527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508"/>
          <c:w val="0.20425"/>
          <c:h val="0.06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Total Annual Florida Tourist Expenditure For All Visitors 
(1999 Dollars)</a:t>
            </a:r>
          </a:p>
        </c:rich>
      </c:tx>
      <c:layout>
        <c:manualLayout>
          <c:xMode val="factor"/>
          <c:yMode val="factor"/>
          <c:x val="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18"/>
          <c:w val="0.923"/>
          <c:h val="0.825"/>
        </c:manualLayout>
      </c:layout>
      <c:lineChart>
        <c:grouping val="standard"/>
        <c:varyColors val="0"/>
        <c:ser>
          <c:idx val="2"/>
          <c:order val="0"/>
          <c:tx>
            <c:strRef>
              <c:f>'Tourist Expenditure Data'!$D$96</c:f>
              <c:strCache>
                <c:ptCount val="1"/>
                <c:pt idx="0">
                  <c:v>Total Exp.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'Tourist Expenditure Data'!$A$97:$A$131</c:f>
              <c:numCache>
                <c:ptCount val="3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'Tourist Expenditure Data'!$D$97:$D$131</c:f>
              <c:numCache>
                <c:ptCount val="35"/>
                <c:pt idx="0">
                  <c:v>15847206934</c:v>
                </c:pt>
                <c:pt idx="1">
                  <c:v>16230778512</c:v>
                </c:pt>
                <c:pt idx="2">
                  <c:v>18644821338</c:v>
                </c:pt>
                <c:pt idx="3">
                  <c:v>20414916392</c:v>
                </c:pt>
                <c:pt idx="4">
                  <c:v>19472896092</c:v>
                </c:pt>
                <c:pt idx="5">
                  <c:v>20759140714</c:v>
                </c:pt>
                <c:pt idx="6">
                  <c:v>22428778736</c:v>
                </c:pt>
                <c:pt idx="7">
                  <c:v>22757681570</c:v>
                </c:pt>
                <c:pt idx="8">
                  <c:v>26512587270</c:v>
                </c:pt>
                <c:pt idx="9">
                  <c:v>27871888928</c:v>
                </c:pt>
                <c:pt idx="10">
                  <c:v>30747268370</c:v>
                </c:pt>
                <c:pt idx="11">
                  <c:v>33320740570</c:v>
                </c:pt>
                <c:pt idx="12">
                  <c:v>36025606812</c:v>
                </c:pt>
                <c:pt idx="13">
                  <c:v>37595620426</c:v>
                </c:pt>
                <c:pt idx="14">
                  <c:v>40356639544</c:v>
                </c:pt>
                <c:pt idx="15">
                  <c:v>38669340736</c:v>
                </c:pt>
                <c:pt idx="16">
                  <c:v>39564539404</c:v>
                </c:pt>
                <c:pt idx="17">
                  <c:v>40067079312</c:v>
                </c:pt>
                <c:pt idx="18">
                  <c:v>39702240370</c:v>
                </c:pt>
                <c:pt idx="19">
                  <c:v>40419903004</c:v>
                </c:pt>
                <c:pt idx="20">
                  <c:v>43010574594</c:v>
                </c:pt>
                <c:pt idx="21">
                  <c:v>45942452553.66</c:v>
                </c:pt>
                <c:pt idx="22">
                  <c:v>48874330513.32001</c:v>
                </c:pt>
                <c:pt idx="23">
                  <c:v>51657141993.77339</c:v>
                </c:pt>
                <c:pt idx="24">
                  <c:v>54606864430.47345</c:v>
                </c:pt>
                <c:pt idx="25">
                  <c:v>57733897643.47745</c:v>
                </c:pt>
                <c:pt idx="26">
                  <c:v>61049306381.724075</c:v>
                </c:pt>
                <c:pt idx="27">
                  <c:v>64564863547.21648</c:v>
                </c:pt>
                <c:pt idx="28">
                  <c:v>68293096258.09661</c:v>
                </c:pt>
                <c:pt idx="29">
                  <c:v>72247334938.23386</c:v>
                </c:pt>
                <c:pt idx="30">
                  <c:v>76441765633.39737</c:v>
                </c:pt>
                <c:pt idx="31">
                  <c:v>80891485767.35579</c:v>
                </c:pt>
                <c:pt idx="32">
                  <c:v>85612563565.40472</c:v>
                </c:pt>
                <c:pt idx="33">
                  <c:v>90622101387.92024</c:v>
                </c:pt>
                <c:pt idx="34">
                  <c:v>95938303232.63953</c:v>
                </c:pt>
              </c:numCache>
            </c:numRef>
          </c:val>
          <c:smooth val="0"/>
        </c:ser>
        <c:marker val="1"/>
        <c:axId val="55443886"/>
        <c:axId val="29232927"/>
      </c:lineChart>
      <c:catAx>
        <c:axId val="55443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32927"/>
        <c:crosses val="autoZero"/>
        <c:auto val="1"/>
        <c:lblOffset val="100"/>
        <c:noMultiLvlLbl val="0"/>
      </c:catAx>
      <c:valAx>
        <c:axId val="29232927"/>
        <c:scaling>
          <c:orientation val="minMax"/>
        </c:scaling>
        <c:axPos val="l"/>
        <c:majorGridlines/>
        <c:delete val="0"/>
        <c:numFmt formatCode="_(&quot;$&quot;* #,##0_);_(&quot;$&quot;* \(#,##0\);_(&quot;$&quot;* &quot;-&quot;??_);_(@_)" sourceLinked="0"/>
        <c:majorTickMark val="out"/>
        <c:minorTickMark val="none"/>
        <c:tickLblPos val="nextTo"/>
        <c:crossAx val="554438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17" right="0.38" top="0.46" bottom="0.46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18" right="0.27" top="0.45" bottom="0.48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17" right="0.75" top="0.19" bottom="0.17" header="0.5" footer="0.17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" right="0.25" top="0.25" bottom="0.25" header="0" footer="0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45" right="0.3" top="0.58" bottom="0.54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2" right="0.27" top="0.57" bottom="0.56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4" right="0.28" top="0.54" bottom="0.52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0.396</cdr:y>
    </cdr:from>
    <cdr:to>
      <cdr:x>0.10225</cdr:x>
      <cdr:y>0.51525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2657475"/>
          <a:ext cx="895350" cy="800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Number 
of 
Tourists</a:t>
          </a:r>
        </a:p>
      </cdr:txBody>
    </cdr:sp>
  </cdr:relSizeAnchor>
  <cdr:relSizeAnchor xmlns:cdr="http://schemas.openxmlformats.org/drawingml/2006/chartDrawing">
    <cdr:from>
      <cdr:x>0.04325</cdr:x>
      <cdr:y>0.9525</cdr:y>
    </cdr:from>
    <cdr:to>
      <cdr:x>0.7235</cdr:x>
      <cdr:y>0.98425</cdr:y>
    </cdr:to>
    <cdr:sp>
      <cdr:nvSpPr>
        <cdr:cNvPr id="2" name="TextBox 3"/>
        <cdr:cNvSpPr txBox="1">
          <a:spLocks noChangeArrowheads="1"/>
        </cdr:cNvSpPr>
      </cdr:nvSpPr>
      <cdr:spPr>
        <a:xfrm>
          <a:off x="400050" y="6400800"/>
          <a:ext cx="6343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 *Forecast tourist growth rate based on twenty two year combined air and auto annual average of  5.2%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6724650"/>
    <xdr:graphicFrame>
      <xdr:nvGraphicFramePr>
        <xdr:cNvPr id="1" name="Shape 1025"/>
        <xdr:cNvGraphicFramePr/>
      </xdr:nvGraphicFramePr>
      <xdr:xfrm>
        <a:off x="0" y="0"/>
        <a:ext cx="9324975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6715125"/>
    <xdr:graphicFrame>
      <xdr:nvGraphicFramePr>
        <xdr:cNvPr id="1" name="Shape 1025"/>
        <xdr:cNvGraphicFramePr/>
      </xdr:nvGraphicFramePr>
      <xdr:xfrm>
        <a:off x="0" y="0"/>
        <a:ext cx="9563100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34525" cy="6781800"/>
    <xdr:graphicFrame>
      <xdr:nvGraphicFramePr>
        <xdr:cNvPr id="1" name="Shape 1025"/>
        <xdr:cNvGraphicFramePr/>
      </xdr:nvGraphicFramePr>
      <xdr:xfrm>
        <a:off x="0" y="0"/>
        <a:ext cx="9534525" cy="678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0.96575</cdr:y>
    </cdr:from>
    <cdr:to>
      <cdr:x>0.7145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5705475"/>
          <a:ext cx="6105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 Forecast tourist growth rate based on twenty two year air and auto averages of 6.7% and 3.9% respectively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6896100"/>
    <xdr:graphicFrame>
      <xdr:nvGraphicFramePr>
        <xdr:cNvPr id="1" name="Shape 1025"/>
        <xdr:cNvGraphicFramePr/>
      </xdr:nvGraphicFramePr>
      <xdr:xfrm>
        <a:off x="0" y="0"/>
        <a:ext cx="9601200" cy="689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0.8785</cdr:x>
      <cdr:y>0.25325</cdr:y>
    </cdr:from>
    <cdr:to>
      <cdr:x>0.9555</cdr:x>
      <cdr:y>0.288</cdr:y>
    </cdr:to>
    <cdr:sp>
      <cdr:nvSpPr>
        <cdr:cNvPr id="1" name="TextBox 1"/>
        <cdr:cNvSpPr txBox="1">
          <a:spLocks noChangeArrowheads="1"/>
        </cdr:cNvSpPr>
      </cdr:nvSpPr>
      <cdr:spPr>
        <a:xfrm>
          <a:off x="8048625" y="1876425"/>
          <a:ext cx="7048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OUTPUT</a:t>
          </a:r>
        </a:p>
      </cdr:txBody>
    </cdr:sp>
  </cdr:relSizeAnchor>
  <cdr:relSizeAnchor xmlns:cdr="http://schemas.openxmlformats.org/drawingml/2006/chartDrawing">
    <cdr:from>
      <cdr:x>0.87</cdr:x>
      <cdr:y>0.7</cdr:y>
    </cdr:from>
    <cdr:to>
      <cdr:x>0.947</cdr:x>
      <cdr:y>0.73475</cdr:y>
    </cdr:to>
    <cdr:sp>
      <cdr:nvSpPr>
        <cdr:cNvPr id="2" name="TextBox 2"/>
        <cdr:cNvSpPr txBox="1">
          <a:spLocks noChangeArrowheads="1"/>
        </cdr:cNvSpPr>
      </cdr:nvSpPr>
      <cdr:spPr>
        <a:xfrm>
          <a:off x="7962900" y="5191125"/>
          <a:ext cx="7048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OUTPUT</a:t>
          </a:r>
        </a:p>
      </cdr:txBody>
    </cdr:sp>
  </cdr:relSizeAnchor>
  <cdr:relSizeAnchor xmlns:cdr="http://schemas.openxmlformats.org/drawingml/2006/chartDrawing">
    <cdr:from>
      <cdr:x>0.62175</cdr:x>
      <cdr:y>0.40775</cdr:y>
    </cdr:from>
    <cdr:to>
      <cdr:x>0.69325</cdr:x>
      <cdr:y>0.4425</cdr:y>
    </cdr:to>
    <cdr:sp>
      <cdr:nvSpPr>
        <cdr:cNvPr id="3" name="TextBox 3"/>
        <cdr:cNvSpPr txBox="1">
          <a:spLocks noChangeArrowheads="1"/>
        </cdr:cNvSpPr>
      </cdr:nvSpPr>
      <cdr:spPr>
        <a:xfrm>
          <a:off x="5695950" y="3019425"/>
          <a:ext cx="657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WAGES</a:t>
          </a:r>
        </a:p>
      </cdr:txBody>
    </cdr:sp>
  </cdr:relSizeAnchor>
  <cdr:relSizeAnchor xmlns:cdr="http://schemas.openxmlformats.org/drawingml/2006/chartDrawing">
    <cdr:from>
      <cdr:x>0.5225</cdr:x>
      <cdr:y>0.823</cdr:y>
    </cdr:from>
    <cdr:to>
      <cdr:x>0.594</cdr:x>
      <cdr:y>0.85775</cdr:y>
    </cdr:to>
    <cdr:sp>
      <cdr:nvSpPr>
        <cdr:cNvPr id="4" name="TextBox 4"/>
        <cdr:cNvSpPr txBox="1">
          <a:spLocks noChangeArrowheads="1"/>
        </cdr:cNvSpPr>
      </cdr:nvSpPr>
      <cdr:spPr>
        <a:xfrm>
          <a:off x="4781550" y="6105525"/>
          <a:ext cx="657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WAGES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63050" cy="7419975"/>
    <xdr:graphicFrame>
      <xdr:nvGraphicFramePr>
        <xdr:cNvPr id="1" name="Shape 1025"/>
        <xdr:cNvGraphicFramePr/>
      </xdr:nvGraphicFramePr>
      <xdr:xfrm>
        <a:off x="0" y="0"/>
        <a:ext cx="9163050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0.3135</cdr:x>
      <cdr:y>0.46675</cdr:y>
    </cdr:from>
    <cdr:to>
      <cdr:x>0.40825</cdr:x>
      <cdr:y>0.50925</cdr:y>
    </cdr:to>
    <cdr:sp>
      <cdr:nvSpPr>
        <cdr:cNvPr id="1" name="TextBox 1"/>
        <cdr:cNvSpPr txBox="1">
          <a:spLocks noChangeArrowheads="1"/>
        </cdr:cNvSpPr>
      </cdr:nvSpPr>
      <cdr:spPr>
        <a:xfrm>
          <a:off x="3009900" y="3400425"/>
          <a:ext cx="9144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50" b="1" i="0" u="sng" baseline="0">
              <a:latin typeface="Arial"/>
              <a:ea typeface="Arial"/>
              <a:cs typeface="Arial"/>
            </a:rPr>
            <a:t>IMPLAN</a:t>
          </a:r>
        </a:p>
      </cdr:txBody>
    </cdr:sp>
  </cdr:relSizeAnchor>
  <cdr:relSizeAnchor xmlns:cdr="http://schemas.openxmlformats.org/drawingml/2006/chartDrawing">
    <cdr:from>
      <cdr:x>0.6315</cdr:x>
      <cdr:y>0.192</cdr:y>
    </cdr:from>
    <cdr:to>
      <cdr:x>0.72225</cdr:x>
      <cdr:y>0.229</cdr:y>
    </cdr:to>
    <cdr:sp>
      <cdr:nvSpPr>
        <cdr:cNvPr id="2" name="TextBox 2"/>
        <cdr:cNvSpPr txBox="1">
          <a:spLocks noChangeArrowheads="1"/>
        </cdr:cNvSpPr>
      </cdr:nvSpPr>
      <cdr:spPr>
        <a:xfrm>
          <a:off x="6067425" y="1390650"/>
          <a:ext cx="8763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50" b="1" i="0" u="sng" baseline="0">
              <a:latin typeface="Arial"/>
              <a:ea typeface="Arial"/>
              <a:cs typeface="Arial"/>
            </a:rPr>
            <a:t>REMI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20250" cy="7286625"/>
    <xdr:graphicFrame>
      <xdr:nvGraphicFramePr>
        <xdr:cNvPr id="1" name="Shape 1025"/>
        <xdr:cNvGraphicFramePr/>
      </xdr:nvGraphicFramePr>
      <xdr:xfrm>
        <a:off x="0" y="0"/>
        <a:ext cx="9620250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0.39725</cdr:y>
    </cdr:from>
    <cdr:to>
      <cdr:x>0.08725</cdr:x>
      <cdr:y>0.4975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343150"/>
          <a:ext cx="752475" cy="590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TOURIST 
RELATED
JOBS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E40">
      <selection activeCell="F58" sqref="F58"/>
    </sheetView>
  </sheetViews>
  <sheetFormatPr defaultColWidth="9.140625" defaultRowHeight="12.75"/>
  <cols>
    <col min="2" max="2" width="12.00390625" style="0" customWidth="1"/>
    <col min="3" max="3" width="13.28125" style="0" customWidth="1"/>
    <col min="4" max="4" width="9.28125" style="0" bestFit="1" customWidth="1"/>
    <col min="5" max="5" width="17.28125" style="0" bestFit="1" customWidth="1"/>
    <col min="6" max="6" width="13.8515625" style="0" customWidth="1"/>
    <col min="7" max="7" width="16.140625" style="0" customWidth="1"/>
    <col min="10" max="10" width="14.140625" style="0" bestFit="1" customWidth="1"/>
    <col min="11" max="11" width="12.57421875" style="0" customWidth="1"/>
    <col min="12" max="12" width="13.8515625" style="0" customWidth="1"/>
    <col min="13" max="13" width="17.00390625" style="0" customWidth="1"/>
    <col min="15" max="15" width="15.8515625" style="0" customWidth="1"/>
  </cols>
  <sheetData>
    <row r="1" ht="12.75">
      <c r="J1" t="s">
        <v>4</v>
      </c>
    </row>
    <row r="3" spans="10:15" ht="12.75">
      <c r="J3" t="s">
        <v>5</v>
      </c>
      <c r="O3" s="3">
        <v>27082875</v>
      </c>
    </row>
    <row r="5" spans="2:13" ht="12.75">
      <c r="B5" t="s">
        <v>0</v>
      </c>
      <c r="C5" t="s">
        <v>1</v>
      </c>
      <c r="D5" t="s">
        <v>2</v>
      </c>
      <c r="K5" t="s">
        <v>6</v>
      </c>
      <c r="M5" t="s">
        <v>7</v>
      </c>
    </row>
    <row r="6" spans="1:4" ht="12.75">
      <c r="A6">
        <v>1976</v>
      </c>
      <c r="B6">
        <v>7012.7</v>
      </c>
      <c r="C6">
        <v>9574</v>
      </c>
      <c r="D6">
        <f>B6+C6</f>
        <v>16586.7</v>
      </c>
    </row>
    <row r="7" spans="1:11" ht="12.75">
      <c r="A7">
        <f>A6+1</f>
        <v>1977</v>
      </c>
      <c r="B7">
        <v>7428</v>
      </c>
      <c r="C7">
        <v>9449.6</v>
      </c>
      <c r="D7">
        <f aca="true" t="shared" si="0" ref="D7:D26">B7+C7</f>
        <v>16877.6</v>
      </c>
      <c r="K7" t="s">
        <v>8</v>
      </c>
    </row>
    <row r="8" spans="1:13" ht="12.75">
      <c r="A8">
        <f aca="true" t="shared" si="1" ref="A8:A33">A7+1</f>
        <v>1978</v>
      </c>
      <c r="B8">
        <v>8983.5</v>
      </c>
      <c r="C8">
        <v>10201.4</v>
      </c>
      <c r="D8">
        <f t="shared" si="0"/>
        <v>19184.9</v>
      </c>
      <c r="K8" t="s">
        <v>9</v>
      </c>
      <c r="M8" t="s">
        <v>10</v>
      </c>
    </row>
    <row r="9" spans="1:4" ht="12.75">
      <c r="A9">
        <f t="shared" si="1"/>
        <v>1979</v>
      </c>
      <c r="B9">
        <v>10513</v>
      </c>
      <c r="C9">
        <v>10188.6</v>
      </c>
      <c r="D9">
        <f t="shared" si="0"/>
        <v>20701.6</v>
      </c>
    </row>
    <row r="10" spans="1:4" ht="12.75">
      <c r="A10">
        <f t="shared" si="1"/>
        <v>1980</v>
      </c>
      <c r="B10">
        <v>9363.3</v>
      </c>
      <c r="C10">
        <v>10682.3</v>
      </c>
      <c r="D10">
        <f t="shared" si="0"/>
        <v>20045.6</v>
      </c>
    </row>
    <row r="11" spans="1:15" ht="12.75">
      <c r="A11">
        <f t="shared" si="1"/>
        <v>1981</v>
      </c>
      <c r="B11">
        <v>10352.6</v>
      </c>
      <c r="C11">
        <v>10850.1</v>
      </c>
      <c r="D11">
        <f t="shared" si="0"/>
        <v>21202.7</v>
      </c>
      <c r="J11" t="s">
        <v>11</v>
      </c>
      <c r="O11" s="3">
        <v>21615861</v>
      </c>
    </row>
    <row r="12" spans="1:4" ht="12.75">
      <c r="A12">
        <f t="shared" si="1"/>
        <v>1982</v>
      </c>
      <c r="B12">
        <v>11023.6</v>
      </c>
      <c r="C12">
        <v>11957.2</v>
      </c>
      <c r="D12">
        <f t="shared" si="0"/>
        <v>22980.800000000003</v>
      </c>
    </row>
    <row r="13" spans="1:13" ht="12.75">
      <c r="A13">
        <f t="shared" si="1"/>
        <v>1983</v>
      </c>
      <c r="B13">
        <v>10375.3</v>
      </c>
      <c r="C13">
        <v>13307.2</v>
      </c>
      <c r="D13">
        <f t="shared" si="0"/>
        <v>23682.5</v>
      </c>
      <c r="K13" t="s">
        <v>6</v>
      </c>
      <c r="M13" t="s">
        <v>12</v>
      </c>
    </row>
    <row r="14" spans="1:4" ht="12.75">
      <c r="A14">
        <f t="shared" si="1"/>
        <v>1984</v>
      </c>
      <c r="B14">
        <v>12665.7</v>
      </c>
      <c r="C14">
        <v>14663.8</v>
      </c>
      <c r="D14">
        <f t="shared" si="0"/>
        <v>27329.5</v>
      </c>
    </row>
    <row r="15" spans="1:11" ht="12.75">
      <c r="A15">
        <f t="shared" si="1"/>
        <v>1985</v>
      </c>
      <c r="B15">
        <v>13049.2</v>
      </c>
      <c r="C15">
        <v>15801.2</v>
      </c>
      <c r="D15">
        <f t="shared" si="0"/>
        <v>28850.4</v>
      </c>
      <c r="K15" t="s">
        <v>8</v>
      </c>
    </row>
    <row r="16" spans="1:12" ht="12.75">
      <c r="A16">
        <f t="shared" si="1"/>
        <v>1986</v>
      </c>
      <c r="B16">
        <v>14671.3</v>
      </c>
      <c r="C16">
        <v>17031.2</v>
      </c>
      <c r="D16">
        <f t="shared" si="0"/>
        <v>31702.5</v>
      </c>
      <c r="K16" t="s">
        <v>9</v>
      </c>
      <c r="L16" t="s">
        <v>13</v>
      </c>
    </row>
    <row r="17" spans="1:4" ht="12.75">
      <c r="A17">
        <f t="shared" si="1"/>
        <v>1987</v>
      </c>
      <c r="B17">
        <v>16539.8</v>
      </c>
      <c r="C17">
        <v>17527.7</v>
      </c>
      <c r="D17">
        <f t="shared" si="0"/>
        <v>34067.5</v>
      </c>
    </row>
    <row r="18" spans="1:15" ht="12.75">
      <c r="A18">
        <f t="shared" si="1"/>
        <v>1988</v>
      </c>
      <c r="B18">
        <v>18032.1</v>
      </c>
      <c r="C18">
        <v>18733.5</v>
      </c>
      <c r="D18">
        <f t="shared" si="0"/>
        <v>36765.6</v>
      </c>
      <c r="J18" t="s">
        <v>14</v>
      </c>
      <c r="O18" t="s">
        <v>15</v>
      </c>
    </row>
    <row r="19" spans="1:4" ht="12.75">
      <c r="A19">
        <f t="shared" si="1"/>
        <v>1989</v>
      </c>
      <c r="B19">
        <v>18053</v>
      </c>
      <c r="C19">
        <v>20659.3</v>
      </c>
      <c r="D19">
        <f t="shared" si="0"/>
        <v>38712.3</v>
      </c>
    </row>
    <row r="20" spans="1:10" ht="12.75">
      <c r="A20">
        <f t="shared" si="1"/>
        <v>1990</v>
      </c>
      <c r="B20">
        <v>20678.3</v>
      </c>
      <c r="C20">
        <v>20291.9</v>
      </c>
      <c r="D20">
        <f t="shared" si="0"/>
        <v>40970.2</v>
      </c>
      <c r="J20" t="s">
        <v>16</v>
      </c>
    </row>
    <row r="21" spans="1:4" ht="12.75">
      <c r="A21">
        <f t="shared" si="1"/>
        <v>1991</v>
      </c>
      <c r="B21">
        <v>19139.6</v>
      </c>
      <c r="C21">
        <v>20421.2</v>
      </c>
      <c r="D21">
        <f t="shared" si="0"/>
        <v>39560.8</v>
      </c>
    </row>
    <row r="22" spans="1:15" ht="12.75">
      <c r="A22">
        <f t="shared" si="1"/>
        <v>1992</v>
      </c>
      <c r="B22">
        <v>19450.4</v>
      </c>
      <c r="C22">
        <v>21085.8</v>
      </c>
      <c r="D22">
        <f t="shared" si="0"/>
        <v>40536.2</v>
      </c>
      <c r="K22" t="s">
        <v>17</v>
      </c>
      <c r="O22" s="4">
        <v>288487291</v>
      </c>
    </row>
    <row r="23" spans="1:4" ht="12.75">
      <c r="A23">
        <f t="shared" si="1"/>
        <v>1993</v>
      </c>
      <c r="B23">
        <v>19738.5</v>
      </c>
      <c r="C23">
        <v>21294.1</v>
      </c>
      <c r="D23">
        <f t="shared" si="0"/>
        <v>41032.6</v>
      </c>
    </row>
    <row r="24" spans="1:15" ht="12.75">
      <c r="A24">
        <f t="shared" si="1"/>
        <v>1994</v>
      </c>
      <c r="B24">
        <v>21336.5</v>
      </c>
      <c r="C24">
        <v>18522</v>
      </c>
      <c r="D24">
        <f t="shared" si="0"/>
        <v>39858.5</v>
      </c>
      <c r="K24" t="s">
        <v>18</v>
      </c>
      <c r="O24" s="4">
        <v>2611505828</v>
      </c>
    </row>
    <row r="25" spans="1:4" ht="12.75">
      <c r="A25">
        <f t="shared" si="1"/>
        <v>1995</v>
      </c>
      <c r="B25">
        <v>21082.1</v>
      </c>
      <c r="C25">
        <v>19785.1</v>
      </c>
      <c r="D25">
        <f t="shared" si="0"/>
        <v>40867.2</v>
      </c>
    </row>
    <row r="26" spans="1:15" ht="12.75">
      <c r="A26">
        <f t="shared" si="1"/>
        <v>1996</v>
      </c>
      <c r="B26">
        <v>23510.1</v>
      </c>
      <c r="C26">
        <v>19491.6</v>
      </c>
      <c r="D26">
        <f t="shared" si="0"/>
        <v>43001.7</v>
      </c>
      <c r="K26" t="s">
        <v>19</v>
      </c>
      <c r="O26" s="4">
        <v>138522668</v>
      </c>
    </row>
    <row r="27" ht="12.75">
      <c r="A27">
        <f t="shared" si="1"/>
        <v>1997</v>
      </c>
    </row>
    <row r="28" spans="1:11" ht="12.75">
      <c r="A28">
        <f t="shared" si="1"/>
        <v>1998</v>
      </c>
      <c r="K28" t="s">
        <v>20</v>
      </c>
    </row>
    <row r="29" ht="12.75">
      <c r="A29">
        <f t="shared" si="1"/>
        <v>1999</v>
      </c>
    </row>
    <row r="30" spans="1:16" ht="12.75">
      <c r="A30">
        <f t="shared" si="1"/>
        <v>2000</v>
      </c>
      <c r="K30" t="s">
        <v>21</v>
      </c>
      <c r="O30" s="3">
        <v>72900</v>
      </c>
      <c r="P30" s="7">
        <f>O30/$O$35</f>
        <v>0.04452180285818981</v>
      </c>
    </row>
    <row r="31" spans="1:16" ht="12.75">
      <c r="A31">
        <f t="shared" si="1"/>
        <v>2001</v>
      </c>
      <c r="K31" t="s">
        <v>22</v>
      </c>
      <c r="O31" s="3">
        <v>452300</v>
      </c>
      <c r="P31" s="7">
        <f>O31/$O$35</f>
        <v>0.27623060950287043</v>
      </c>
    </row>
    <row r="32" spans="1:16" ht="12.75">
      <c r="A32">
        <f t="shared" si="1"/>
        <v>2002</v>
      </c>
      <c r="K32" t="s">
        <v>23</v>
      </c>
      <c r="O32" s="3">
        <v>150300</v>
      </c>
      <c r="P32" s="7">
        <f>O32/$O$35</f>
        <v>0.09179186515207036</v>
      </c>
    </row>
    <row r="33" spans="1:16" ht="12.75">
      <c r="A33">
        <f t="shared" si="1"/>
        <v>2003</v>
      </c>
      <c r="K33" t="s">
        <v>24</v>
      </c>
      <c r="O33" s="3">
        <v>143200</v>
      </c>
      <c r="P33" s="7">
        <f>O33/$O$35</f>
        <v>0.08745572248686943</v>
      </c>
    </row>
    <row r="34" spans="11:16" ht="12.75">
      <c r="K34" t="s">
        <v>25</v>
      </c>
      <c r="O34" s="3">
        <v>818700</v>
      </c>
      <c r="P34" s="7">
        <f>O34/$O$35</f>
        <v>0.5</v>
      </c>
    </row>
    <row r="35" spans="4:15" ht="15">
      <c r="D35" s="1"/>
      <c r="E35" s="1" t="s">
        <v>0</v>
      </c>
      <c r="G35" s="1" t="s">
        <v>1</v>
      </c>
      <c r="J35" s="1" t="s">
        <v>2</v>
      </c>
      <c r="O35" s="6">
        <f>SUM(O30:O34)</f>
        <v>1637400</v>
      </c>
    </row>
    <row r="36" spans="4:10" ht="15">
      <c r="D36" s="1">
        <v>1976</v>
      </c>
      <c r="E36" s="2">
        <f aca="true" t="shared" si="2" ref="E36:E56">B6*1000</f>
        <v>7012700</v>
      </c>
      <c r="G36" s="2">
        <f aca="true" t="shared" si="3" ref="G36:G56">C6*1000</f>
        <v>9574000</v>
      </c>
      <c r="J36" s="2">
        <f>E36+G36</f>
        <v>16586700</v>
      </c>
    </row>
    <row r="37" spans="4:11" ht="15">
      <c r="D37" s="1">
        <f>D36+1</f>
        <v>1977</v>
      </c>
      <c r="E37" s="2">
        <f t="shared" si="2"/>
        <v>7428000</v>
      </c>
      <c r="F37" s="12">
        <f>(E37/E36)-1</f>
        <v>0.0592211273831762</v>
      </c>
      <c r="G37" s="2">
        <f t="shared" si="3"/>
        <v>9449600</v>
      </c>
      <c r="H37" s="12">
        <f>(G37/G36)-1</f>
        <v>-0.012993524127846268</v>
      </c>
      <c r="J37" s="2">
        <f aca="true" t="shared" si="4" ref="J37:J58">E37+G37</f>
        <v>16877600</v>
      </c>
      <c r="K37" s="12">
        <f>(J37/J36)-1</f>
        <v>0.017538148034268453</v>
      </c>
    </row>
    <row r="38" spans="4:11" ht="15">
      <c r="D38" s="1">
        <f aca="true" t="shared" si="5" ref="D38:D56">D37+1</f>
        <v>1978</v>
      </c>
      <c r="E38" s="2">
        <f t="shared" si="2"/>
        <v>8983500</v>
      </c>
      <c r="F38" s="12">
        <f aca="true" t="shared" si="6" ref="F38:H58">(E38/E37)-1</f>
        <v>0.2094103392568658</v>
      </c>
      <c r="G38" s="2">
        <f t="shared" si="3"/>
        <v>10201400</v>
      </c>
      <c r="H38" s="12">
        <f t="shared" si="6"/>
        <v>0.07955892312902124</v>
      </c>
      <c r="J38" s="2">
        <f t="shared" si="4"/>
        <v>19184900</v>
      </c>
      <c r="K38" s="12">
        <f aca="true" t="shared" si="7" ref="K38:K58">(J38/J37)-1</f>
        <v>0.13670782575721674</v>
      </c>
    </row>
    <row r="39" spans="4:11" ht="15">
      <c r="D39" s="1">
        <f t="shared" si="5"/>
        <v>1979</v>
      </c>
      <c r="E39" s="2">
        <f t="shared" si="2"/>
        <v>10513000</v>
      </c>
      <c r="F39" s="12">
        <f t="shared" si="6"/>
        <v>0.170256581510547</v>
      </c>
      <c r="G39" s="2">
        <f t="shared" si="3"/>
        <v>10188600</v>
      </c>
      <c r="H39" s="12">
        <f t="shared" si="6"/>
        <v>-0.0012547297429764681</v>
      </c>
      <c r="J39" s="2">
        <f t="shared" si="4"/>
        <v>20701600</v>
      </c>
      <c r="K39" s="12">
        <f t="shared" si="7"/>
        <v>0.07905696667691786</v>
      </c>
    </row>
    <row r="40" spans="4:11" ht="15">
      <c r="D40" s="1">
        <f t="shared" si="5"/>
        <v>1980</v>
      </c>
      <c r="E40" s="2">
        <f t="shared" si="2"/>
        <v>9363300</v>
      </c>
      <c r="F40" s="12">
        <f t="shared" si="6"/>
        <v>-0.10935984019785028</v>
      </c>
      <c r="G40" s="2">
        <f t="shared" si="3"/>
        <v>10682300</v>
      </c>
      <c r="H40" s="12">
        <f t="shared" si="6"/>
        <v>0.04845611762165558</v>
      </c>
      <c r="J40" s="2">
        <f t="shared" si="4"/>
        <v>20045600</v>
      </c>
      <c r="K40" s="12">
        <f t="shared" si="7"/>
        <v>-0.03168837191328211</v>
      </c>
    </row>
    <row r="41" spans="4:11" ht="15">
      <c r="D41" s="1">
        <f t="shared" si="5"/>
        <v>1981</v>
      </c>
      <c r="E41" s="2">
        <f t="shared" si="2"/>
        <v>10352600</v>
      </c>
      <c r="F41" s="12">
        <f t="shared" si="6"/>
        <v>0.1056571935108348</v>
      </c>
      <c r="G41" s="2">
        <f t="shared" si="3"/>
        <v>10850100</v>
      </c>
      <c r="H41" s="12">
        <f t="shared" si="6"/>
        <v>0.015708227628881355</v>
      </c>
      <c r="J41" s="2">
        <f t="shared" si="4"/>
        <v>21202700</v>
      </c>
      <c r="K41" s="12">
        <f t="shared" si="7"/>
        <v>0.05772339066927401</v>
      </c>
    </row>
    <row r="42" spans="4:11" ht="15">
      <c r="D42" s="1">
        <f t="shared" si="5"/>
        <v>1982</v>
      </c>
      <c r="E42" s="2">
        <f t="shared" si="2"/>
        <v>11023600</v>
      </c>
      <c r="F42" s="12">
        <f t="shared" si="6"/>
        <v>0.0648146359368662</v>
      </c>
      <c r="G42" s="2">
        <f t="shared" si="3"/>
        <v>11957200</v>
      </c>
      <c r="H42" s="12">
        <f t="shared" si="6"/>
        <v>0.1020359259361665</v>
      </c>
      <c r="J42" s="2">
        <f t="shared" si="4"/>
        <v>22980800</v>
      </c>
      <c r="K42" s="12">
        <f t="shared" si="7"/>
        <v>0.08386196097666798</v>
      </c>
    </row>
    <row r="43" spans="4:11" ht="15">
      <c r="D43" s="1">
        <f t="shared" si="5"/>
        <v>1983</v>
      </c>
      <c r="E43" s="2">
        <f t="shared" si="2"/>
        <v>10375300</v>
      </c>
      <c r="F43" s="12">
        <f t="shared" si="6"/>
        <v>-0.058810189048949524</v>
      </c>
      <c r="G43" s="2">
        <f t="shared" si="3"/>
        <v>13307200</v>
      </c>
      <c r="H43" s="12">
        <f t="shared" si="6"/>
        <v>0.11290268624761657</v>
      </c>
      <c r="J43" s="2">
        <f t="shared" si="4"/>
        <v>23682500</v>
      </c>
      <c r="K43" s="12">
        <f t="shared" si="7"/>
        <v>0.030534185058831653</v>
      </c>
    </row>
    <row r="44" spans="4:11" ht="15">
      <c r="D44" s="1">
        <f t="shared" si="5"/>
        <v>1984</v>
      </c>
      <c r="E44" s="2">
        <f t="shared" si="2"/>
        <v>12665700</v>
      </c>
      <c r="F44" s="12">
        <f t="shared" si="6"/>
        <v>0.22075506250421673</v>
      </c>
      <c r="G44" s="2">
        <f t="shared" si="3"/>
        <v>14663800</v>
      </c>
      <c r="H44" s="12">
        <f t="shared" si="6"/>
        <v>0.1019448118311892</v>
      </c>
      <c r="J44" s="2">
        <f t="shared" si="4"/>
        <v>27329500</v>
      </c>
      <c r="K44" s="12">
        <f t="shared" si="7"/>
        <v>0.15399556634645828</v>
      </c>
    </row>
    <row r="45" spans="4:11" ht="15">
      <c r="D45" s="1">
        <f t="shared" si="5"/>
        <v>1985</v>
      </c>
      <c r="E45" s="2">
        <f t="shared" si="2"/>
        <v>13049200</v>
      </c>
      <c r="F45" s="12">
        <f t="shared" si="6"/>
        <v>0.030278626526761165</v>
      </c>
      <c r="G45" s="2">
        <f t="shared" si="3"/>
        <v>15801200</v>
      </c>
      <c r="H45" s="12">
        <f t="shared" si="6"/>
        <v>0.07756516046318152</v>
      </c>
      <c r="J45" s="2">
        <f t="shared" si="4"/>
        <v>28850400</v>
      </c>
      <c r="K45" s="12">
        <f t="shared" si="7"/>
        <v>0.05565048756837854</v>
      </c>
    </row>
    <row r="46" spans="4:11" ht="15">
      <c r="D46" s="1">
        <f t="shared" si="5"/>
        <v>1986</v>
      </c>
      <c r="E46" s="2">
        <f t="shared" si="2"/>
        <v>14671300</v>
      </c>
      <c r="F46" s="12">
        <f t="shared" si="6"/>
        <v>0.12430647089476743</v>
      </c>
      <c r="G46" s="2">
        <f t="shared" si="3"/>
        <v>17031200</v>
      </c>
      <c r="H46" s="12">
        <f t="shared" si="6"/>
        <v>0.07784218920082009</v>
      </c>
      <c r="J46" s="2">
        <f t="shared" si="4"/>
        <v>31702500</v>
      </c>
      <c r="K46" s="12">
        <f t="shared" si="7"/>
        <v>0.09885824806588461</v>
      </c>
    </row>
    <row r="47" spans="4:11" ht="15">
      <c r="D47" s="1">
        <f t="shared" si="5"/>
        <v>1987</v>
      </c>
      <c r="E47" s="2">
        <f t="shared" si="2"/>
        <v>16539800</v>
      </c>
      <c r="F47" s="12">
        <f t="shared" si="6"/>
        <v>0.1273574938826143</v>
      </c>
      <c r="G47" s="2">
        <f t="shared" si="3"/>
        <v>17527700</v>
      </c>
      <c r="H47" s="12">
        <f t="shared" si="6"/>
        <v>0.029152379162947994</v>
      </c>
      <c r="J47" s="2">
        <f t="shared" si="4"/>
        <v>34067500</v>
      </c>
      <c r="K47" s="12">
        <f t="shared" si="7"/>
        <v>0.07459979496885105</v>
      </c>
    </row>
    <row r="48" spans="4:11" ht="15">
      <c r="D48" s="1">
        <f t="shared" si="5"/>
        <v>1988</v>
      </c>
      <c r="E48" s="2">
        <f t="shared" si="2"/>
        <v>18032100</v>
      </c>
      <c r="F48" s="12">
        <f t="shared" si="6"/>
        <v>0.09022479110992876</v>
      </c>
      <c r="G48" s="2">
        <f t="shared" si="3"/>
        <v>18733500</v>
      </c>
      <c r="H48" s="12">
        <f t="shared" si="6"/>
        <v>0.06879396612219524</v>
      </c>
      <c r="J48" s="2">
        <f t="shared" si="4"/>
        <v>36765600</v>
      </c>
      <c r="K48" s="12">
        <f t="shared" si="7"/>
        <v>0.07919864973948787</v>
      </c>
    </row>
    <row r="49" spans="4:11" ht="15">
      <c r="D49" s="1">
        <f t="shared" si="5"/>
        <v>1989</v>
      </c>
      <c r="E49" s="2">
        <f t="shared" si="2"/>
        <v>18053000</v>
      </c>
      <c r="F49" s="12">
        <f t="shared" si="6"/>
        <v>0.0011590441490452186</v>
      </c>
      <c r="G49" s="2">
        <f t="shared" si="3"/>
        <v>20659300</v>
      </c>
      <c r="H49" s="12">
        <f t="shared" si="6"/>
        <v>0.10279979715482956</v>
      </c>
      <c r="J49" s="2">
        <f t="shared" si="4"/>
        <v>38712300</v>
      </c>
      <c r="K49" s="12">
        <f t="shared" si="7"/>
        <v>0.052948952281480555</v>
      </c>
    </row>
    <row r="50" spans="4:11" ht="15">
      <c r="D50" s="1">
        <f t="shared" si="5"/>
        <v>1990</v>
      </c>
      <c r="E50" s="2">
        <f t="shared" si="2"/>
        <v>20678300</v>
      </c>
      <c r="F50" s="12">
        <f t="shared" si="6"/>
        <v>0.14542181354899464</v>
      </c>
      <c r="G50" s="2">
        <f t="shared" si="3"/>
        <v>20291900</v>
      </c>
      <c r="H50" s="12">
        <f t="shared" si="6"/>
        <v>-0.01778375840420532</v>
      </c>
      <c r="J50" s="2">
        <f t="shared" si="4"/>
        <v>40970200</v>
      </c>
      <c r="K50" s="12">
        <f t="shared" si="7"/>
        <v>0.05832513180565346</v>
      </c>
    </row>
    <row r="51" spans="4:11" ht="15">
      <c r="D51" s="1">
        <f t="shared" si="5"/>
        <v>1991</v>
      </c>
      <c r="E51" s="2">
        <f t="shared" si="2"/>
        <v>19139600</v>
      </c>
      <c r="F51" s="12">
        <f t="shared" si="6"/>
        <v>-0.07441133942345357</v>
      </c>
      <c r="G51" s="2">
        <f t="shared" si="3"/>
        <v>20421200</v>
      </c>
      <c r="H51" s="12">
        <f t="shared" si="6"/>
        <v>0.006372000650505916</v>
      </c>
      <c r="J51" s="2">
        <f t="shared" si="4"/>
        <v>39560800</v>
      </c>
      <c r="K51" s="12">
        <f t="shared" si="7"/>
        <v>-0.03440061312856657</v>
      </c>
    </row>
    <row r="52" spans="4:11" ht="15">
      <c r="D52" s="1">
        <f t="shared" si="5"/>
        <v>1992</v>
      </c>
      <c r="E52" s="2">
        <f t="shared" si="2"/>
        <v>19450400</v>
      </c>
      <c r="F52" s="12">
        <f t="shared" si="6"/>
        <v>0.016238583878450896</v>
      </c>
      <c r="G52" s="2">
        <f t="shared" si="3"/>
        <v>21085800</v>
      </c>
      <c r="H52" s="12">
        <f t="shared" si="6"/>
        <v>0.03254461050281088</v>
      </c>
      <c r="J52" s="2">
        <f t="shared" si="4"/>
        <v>40536200</v>
      </c>
      <c r="K52" s="12">
        <f t="shared" si="7"/>
        <v>0.024655719803441833</v>
      </c>
    </row>
    <row r="53" spans="4:15" ht="15">
      <c r="D53" s="1">
        <f t="shared" si="5"/>
        <v>1993</v>
      </c>
      <c r="E53" s="2">
        <f t="shared" si="2"/>
        <v>19738500</v>
      </c>
      <c r="F53" s="12">
        <f t="shared" si="6"/>
        <v>0.014812034713939104</v>
      </c>
      <c r="G53" s="2">
        <f t="shared" si="3"/>
        <v>21294100</v>
      </c>
      <c r="H53" s="12">
        <f t="shared" si="6"/>
        <v>0.009878686130002201</v>
      </c>
      <c r="J53" s="2">
        <f t="shared" si="4"/>
        <v>41032600</v>
      </c>
      <c r="K53" s="12">
        <f t="shared" si="7"/>
        <v>0.012245844455079702</v>
      </c>
      <c r="O53" t="s">
        <v>27</v>
      </c>
    </row>
    <row r="54" spans="4:15" ht="15">
      <c r="D54" s="1">
        <f t="shared" si="5"/>
        <v>1994</v>
      </c>
      <c r="E54" s="2">
        <f t="shared" si="2"/>
        <v>21336500</v>
      </c>
      <c r="F54" s="12">
        <f t="shared" si="6"/>
        <v>0.08095853281657672</v>
      </c>
      <c r="G54" s="2">
        <f t="shared" si="3"/>
        <v>18522000</v>
      </c>
      <c r="H54" s="12">
        <f t="shared" si="6"/>
        <v>-0.13018159959801068</v>
      </c>
      <c r="J54" s="2">
        <f t="shared" si="4"/>
        <v>39858500</v>
      </c>
      <c r="K54" s="12">
        <f t="shared" si="7"/>
        <v>-0.02861383387842842</v>
      </c>
      <c r="O54" t="s">
        <v>28</v>
      </c>
    </row>
    <row r="55" spans="4:15" ht="15">
      <c r="D55" s="1">
        <f t="shared" si="5"/>
        <v>1995</v>
      </c>
      <c r="E55" s="2">
        <f t="shared" si="2"/>
        <v>21082100</v>
      </c>
      <c r="F55" s="12">
        <f t="shared" si="6"/>
        <v>-0.011923230145525321</v>
      </c>
      <c r="G55" s="2">
        <f t="shared" si="3"/>
        <v>19785100</v>
      </c>
      <c r="H55" s="12">
        <f t="shared" si="6"/>
        <v>0.06819457941906926</v>
      </c>
      <c r="J55" s="2">
        <f t="shared" si="4"/>
        <v>40867200</v>
      </c>
      <c r="K55" s="12">
        <f t="shared" si="7"/>
        <v>0.0253070235959707</v>
      </c>
      <c r="O55" t="s">
        <v>29</v>
      </c>
    </row>
    <row r="56" spans="4:15" ht="15">
      <c r="D56" s="1">
        <f t="shared" si="5"/>
        <v>1996</v>
      </c>
      <c r="E56" s="2">
        <f t="shared" si="2"/>
        <v>23510100</v>
      </c>
      <c r="F56" s="12">
        <f t="shared" si="6"/>
        <v>0.11516879248272227</v>
      </c>
      <c r="G56" s="2">
        <f t="shared" si="3"/>
        <v>19491600</v>
      </c>
      <c r="H56" s="12">
        <f t="shared" si="6"/>
        <v>-0.014834395580512583</v>
      </c>
      <c r="J56" s="2">
        <f t="shared" si="4"/>
        <v>43001700</v>
      </c>
      <c r="K56" s="12">
        <f t="shared" si="7"/>
        <v>0.05223015034061551</v>
      </c>
      <c r="O56" t="s">
        <v>30</v>
      </c>
    </row>
    <row r="57" spans="4:15" ht="15">
      <c r="D57" s="1">
        <v>1997</v>
      </c>
      <c r="E57" s="2">
        <f>(E56+E58)/2</f>
        <v>25296487.5</v>
      </c>
      <c r="F57" s="12">
        <f t="shared" si="6"/>
        <v>0.07598383248050844</v>
      </c>
      <c r="G57" s="2">
        <f>(G56+G58)/2</f>
        <v>20553730.5</v>
      </c>
      <c r="H57" s="12">
        <f t="shared" si="6"/>
        <v>0.05449170411869719</v>
      </c>
      <c r="J57" s="2">
        <f t="shared" si="4"/>
        <v>45850218</v>
      </c>
      <c r="K57" s="12">
        <f t="shared" si="7"/>
        <v>0.06624198578195739</v>
      </c>
      <c r="O57" t="s">
        <v>31</v>
      </c>
    </row>
    <row r="58" spans="2:15" ht="15">
      <c r="B58" t="s">
        <v>26</v>
      </c>
      <c r="D58" s="1">
        <v>1998</v>
      </c>
      <c r="E58" s="5">
        <v>27082875</v>
      </c>
      <c r="F58" s="12">
        <f t="shared" si="6"/>
        <v>0.07061800576068111</v>
      </c>
      <c r="G58" s="5">
        <v>21615861</v>
      </c>
      <c r="H58" s="12">
        <f t="shared" si="6"/>
        <v>0.051675801626376305</v>
      </c>
      <c r="J58" s="2">
        <f t="shared" si="4"/>
        <v>48698736</v>
      </c>
      <c r="K58" s="12">
        <f t="shared" si="7"/>
        <v>0.06212659664998754</v>
      </c>
      <c r="O58" t="s">
        <v>32</v>
      </c>
    </row>
    <row r="59" spans="5:11" ht="15">
      <c r="E59" s="1"/>
      <c r="F59" s="13">
        <f>AVERAGE(F37:F58)</f>
        <v>0.06673356197871445</v>
      </c>
      <c r="G59" s="1"/>
      <c r="H59" s="13">
        <f>AVERAGE(H37:H58)</f>
        <v>0.039221343613291604</v>
      </c>
      <c r="K59" s="13">
        <f>AVERAGE(K37:K58)</f>
        <v>0.05123199134800667</v>
      </c>
    </row>
    <row r="62" ht="12.75">
      <c r="D62" t="s">
        <v>3</v>
      </c>
    </row>
  </sheetData>
  <printOptions/>
  <pageMargins left="0.17" right="0.16" top="0.38" bottom="0.39" header="0.5" footer="0.5"/>
  <pageSetup horizontalDpi="600" verticalDpi="600" orientation="landscape" scale="60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M49"/>
  <sheetViews>
    <sheetView view="pageBreakPreview" zoomScaleSheetLayoutView="100" workbookViewId="0" topLeftCell="A1">
      <selection activeCell="A6" sqref="A6"/>
    </sheetView>
  </sheetViews>
  <sheetFormatPr defaultColWidth="9.140625" defaultRowHeight="12.75"/>
  <cols>
    <col min="1" max="1" width="31.140625" style="0" customWidth="1"/>
    <col min="2" max="2" width="19.421875" style="18" bestFit="1" customWidth="1"/>
    <col min="3" max="3" width="20.7109375" style="18" customWidth="1"/>
    <col min="4" max="4" width="20.8515625" style="18" customWidth="1"/>
    <col min="5" max="5" width="25.140625" style="18" customWidth="1"/>
    <col min="6" max="6" width="25.28125" style="0" customWidth="1"/>
    <col min="7" max="7" width="20.00390625" style="0" customWidth="1"/>
    <col min="8" max="8" width="19.57421875" style="0" customWidth="1"/>
    <col min="9" max="9" width="20.421875" style="0" customWidth="1"/>
    <col min="10" max="10" width="19.28125" style="0" customWidth="1"/>
    <col min="11" max="11" width="19.7109375" style="0" customWidth="1"/>
    <col min="12" max="12" width="23.00390625" style="0" customWidth="1"/>
    <col min="13" max="13" width="20.140625" style="0" customWidth="1"/>
  </cols>
  <sheetData>
    <row r="2" spans="1:5" ht="12.75">
      <c r="A2" s="20" t="s">
        <v>80</v>
      </c>
      <c r="B2" s="21"/>
      <c r="C2" s="21"/>
      <c r="D2" s="21"/>
      <c r="E2" s="47" t="s">
        <v>97</v>
      </c>
    </row>
    <row r="3" spans="1:5" ht="15">
      <c r="A3" s="27" t="s">
        <v>83</v>
      </c>
      <c r="B3" s="23"/>
      <c r="C3" s="23"/>
      <c r="D3" s="23"/>
      <c r="E3" s="39" t="s">
        <v>98</v>
      </c>
    </row>
    <row r="4" spans="1:7" ht="15">
      <c r="A4" s="22"/>
      <c r="B4" s="23" t="s">
        <v>77</v>
      </c>
      <c r="C4" s="23" t="s">
        <v>78</v>
      </c>
      <c r="D4" s="23" t="s">
        <v>79</v>
      </c>
      <c r="E4" s="39" t="s">
        <v>111</v>
      </c>
      <c r="F4" s="19" t="s">
        <v>96</v>
      </c>
      <c r="G4" t="s">
        <v>99</v>
      </c>
    </row>
    <row r="5" spans="1:7" ht="15">
      <c r="A5" s="38" t="s">
        <v>76</v>
      </c>
      <c r="B5" s="23">
        <v>10394841.5</v>
      </c>
      <c r="C5" s="23">
        <v>2028796.4</v>
      </c>
      <c r="D5" s="23">
        <v>3498316.8</v>
      </c>
      <c r="E5" s="39">
        <v>15921954.8</v>
      </c>
      <c r="F5" s="9">
        <f>L42</f>
        <v>18028000</v>
      </c>
      <c r="G5" s="48">
        <f>B36*1000</f>
        <v>18540000</v>
      </c>
    </row>
    <row r="6" spans="1:7" ht="15">
      <c r="A6" s="38" t="s">
        <v>113</v>
      </c>
      <c r="B6" s="25">
        <v>265444302848</v>
      </c>
      <c r="C6" s="25">
        <v>96589435237</v>
      </c>
      <c r="D6" s="25">
        <v>152014882520</v>
      </c>
      <c r="E6" s="40">
        <v>514048623285</v>
      </c>
      <c r="F6" s="45">
        <v>667281697888.4796</v>
      </c>
      <c r="G6" s="6">
        <f>B37*$B$39*1000000000</f>
        <v>806754756871.0359</v>
      </c>
    </row>
    <row r="7" spans="1:7" ht="15">
      <c r="A7" s="38" t="s">
        <v>82</v>
      </c>
      <c r="B7" s="25">
        <v>467511448800</v>
      </c>
      <c r="C7" s="25">
        <v>159968930568</v>
      </c>
      <c r="D7" s="25">
        <v>238980935145</v>
      </c>
      <c r="E7" s="40">
        <v>866461307048</v>
      </c>
      <c r="F7" s="45">
        <v>1069356063819.499</v>
      </c>
      <c r="G7" s="6">
        <f>B38*$B$39*1000000000</f>
        <v>1384016913319.2388</v>
      </c>
    </row>
    <row r="8" spans="1:7" ht="12.75">
      <c r="A8" s="22"/>
      <c r="B8" s="23"/>
      <c r="C8" s="23"/>
      <c r="D8" s="57" t="s">
        <v>109</v>
      </c>
      <c r="E8" s="24">
        <f>E6/E5</f>
        <v>32285.522082062434</v>
      </c>
      <c r="F8" s="24">
        <f>F6/F5</f>
        <v>37013.6286825205</v>
      </c>
      <c r="G8" s="24">
        <f>G6/G5</f>
        <v>43514.28030588112</v>
      </c>
    </row>
    <row r="9" spans="1:5" ht="12.75">
      <c r="A9" s="22"/>
      <c r="B9" s="23"/>
      <c r="C9" s="23"/>
      <c r="D9" s="23"/>
      <c r="E9" s="24"/>
    </row>
    <row r="10" spans="1:6" ht="15">
      <c r="A10" s="27" t="s">
        <v>84</v>
      </c>
      <c r="B10" s="23"/>
      <c r="C10" s="23"/>
      <c r="D10" s="23"/>
      <c r="E10" s="39" t="str">
        <f>A10</f>
        <v>1999 Implan Results</v>
      </c>
      <c r="F10" t="s">
        <v>103</v>
      </c>
    </row>
    <row r="11" spans="1:6" ht="15">
      <c r="A11" s="22"/>
      <c r="B11" s="23" t="s">
        <v>77</v>
      </c>
      <c r="C11" s="23" t="s">
        <v>78</v>
      </c>
      <c r="D11" s="23" t="s">
        <v>79</v>
      </c>
      <c r="E11" s="39" t="s">
        <v>102</v>
      </c>
      <c r="F11" t="s">
        <v>104</v>
      </c>
    </row>
    <row r="12" spans="1:6" ht="15">
      <c r="A12" s="38" t="s">
        <v>76</v>
      </c>
      <c r="B12" s="23">
        <v>898388.7</v>
      </c>
      <c r="C12" s="23">
        <v>174970</v>
      </c>
      <c r="D12" s="23">
        <v>301944.6</v>
      </c>
      <c r="E12" s="39">
        <v>1375303.4</v>
      </c>
      <c r="F12" s="42">
        <v>1398000</v>
      </c>
    </row>
    <row r="13" spans="1:6" ht="15">
      <c r="A13" s="38" t="s">
        <v>81</v>
      </c>
      <c r="B13" s="25">
        <v>22926068736</v>
      </c>
      <c r="C13" s="25">
        <v>8330281633</v>
      </c>
      <c r="D13" s="25">
        <v>13120618124</v>
      </c>
      <c r="E13" s="40">
        <v>44376969113</v>
      </c>
      <c r="F13" s="49">
        <v>50920000000</v>
      </c>
    </row>
    <row r="14" spans="1:6" ht="15">
      <c r="A14" s="44" t="s">
        <v>82</v>
      </c>
      <c r="B14" s="29">
        <v>48481644912</v>
      </c>
      <c r="C14" s="29">
        <v>13797258594</v>
      </c>
      <c r="D14" s="29">
        <v>20626779961</v>
      </c>
      <c r="E14" s="43">
        <v>82905683390</v>
      </c>
      <c r="F14" s="49">
        <v>87000000000</v>
      </c>
    </row>
    <row r="15" spans="1:3" ht="12.75">
      <c r="A15" s="50"/>
      <c r="B15" s="25"/>
      <c r="C15" s="25"/>
    </row>
    <row r="16" spans="1:6" ht="12.75">
      <c r="A16" s="50"/>
      <c r="B16" s="25"/>
      <c r="C16" s="25"/>
      <c r="D16" s="52" t="s">
        <v>108</v>
      </c>
      <c r="E16" s="53"/>
      <c r="F16" s="52"/>
    </row>
    <row r="17" spans="1:6" ht="12.75">
      <c r="A17" s="50"/>
      <c r="B17" s="25"/>
      <c r="C17" s="25"/>
      <c r="D17" s="53"/>
      <c r="E17" s="52"/>
      <c r="F17" s="52"/>
    </row>
    <row r="18" spans="1:6" ht="12.75">
      <c r="A18" s="50"/>
      <c r="B18" s="25"/>
      <c r="C18" s="25"/>
      <c r="D18" s="54"/>
      <c r="E18" s="55" t="s">
        <v>106</v>
      </c>
      <c r="F18" s="56" t="s">
        <v>107</v>
      </c>
    </row>
    <row r="19" spans="1:6" ht="12.75">
      <c r="A19" s="50"/>
      <c r="B19" s="25"/>
      <c r="C19" s="25"/>
      <c r="D19" s="55" t="str">
        <f>A12</f>
        <v>Employment</v>
      </c>
      <c r="E19" s="55">
        <f>E12</f>
        <v>1375303.4</v>
      </c>
      <c r="F19" s="55">
        <f>F12</f>
        <v>1398000</v>
      </c>
    </row>
    <row r="20" spans="1:6" ht="12.75">
      <c r="A20" s="50"/>
      <c r="B20" s="25"/>
      <c r="C20" s="25"/>
      <c r="D20" s="55" t="str">
        <f>A13</f>
        <v>Value Added</v>
      </c>
      <c r="E20" s="55">
        <f>E13*$B$40</f>
        <v>48279829588.73616</v>
      </c>
      <c r="F20" s="56">
        <f>F13*$B$39</f>
        <v>59926990838.618744</v>
      </c>
    </row>
    <row r="21" spans="2:6" ht="12.75">
      <c r="B21" s="47" t="s">
        <v>112</v>
      </c>
      <c r="D21" s="55" t="str">
        <f>A14</f>
        <v>Output</v>
      </c>
      <c r="E21" s="55">
        <f>E14*$B$40</f>
        <v>90197062710.94463</v>
      </c>
      <c r="F21" s="56">
        <f>F14*$B$39</f>
        <v>102389006342.4947</v>
      </c>
    </row>
    <row r="22" spans="1:7" ht="12.75">
      <c r="A22" t="s">
        <v>85</v>
      </c>
      <c r="D22" s="47" t="s">
        <v>110</v>
      </c>
      <c r="E22" s="24">
        <f>E20/E19</f>
        <v>35104.85729093388</v>
      </c>
      <c r="F22" s="24">
        <f>F20/F19</f>
        <v>42866.230928911835</v>
      </c>
      <c r="G22" s="24"/>
    </row>
    <row r="24" spans="1:12" ht="12.75">
      <c r="A24" s="20" t="s">
        <v>90</v>
      </c>
      <c r="B24" s="21"/>
      <c r="C24" s="21"/>
      <c r="D24" s="21"/>
      <c r="E24" s="21"/>
      <c r="F24" s="30"/>
      <c r="G24" s="30"/>
      <c r="H24" s="30"/>
      <c r="I24" s="30"/>
      <c r="J24" s="30"/>
      <c r="K24" s="30"/>
      <c r="L24" s="31"/>
    </row>
    <row r="25" spans="1:12" ht="12.75">
      <c r="A25" s="22" t="s">
        <v>88</v>
      </c>
      <c r="B25" s="32">
        <v>2001</v>
      </c>
      <c r="C25" s="32">
        <v>2002</v>
      </c>
      <c r="D25" s="32">
        <v>2003</v>
      </c>
      <c r="E25" s="32">
        <v>2004</v>
      </c>
      <c r="F25" s="32">
        <v>2005</v>
      </c>
      <c r="G25" s="32">
        <v>2006</v>
      </c>
      <c r="H25" s="32">
        <v>2007</v>
      </c>
      <c r="I25" s="32">
        <v>2008</v>
      </c>
      <c r="J25" s="32">
        <v>2009</v>
      </c>
      <c r="K25" s="32">
        <v>2010</v>
      </c>
      <c r="L25" s="33" t="s">
        <v>89</v>
      </c>
    </row>
    <row r="26" spans="1:12" ht="12.75">
      <c r="A26" s="22" t="s">
        <v>72</v>
      </c>
      <c r="B26" s="18">
        <v>1555000</v>
      </c>
      <c r="C26" s="18">
        <v>1606000</v>
      </c>
      <c r="D26" s="18">
        <v>1635000</v>
      </c>
      <c r="E26" s="8">
        <v>1673000</v>
      </c>
      <c r="F26" s="8">
        <v>1726000</v>
      </c>
      <c r="G26" s="8">
        <v>1792000</v>
      </c>
      <c r="H26" s="8">
        <v>1862000</v>
      </c>
      <c r="I26" s="8">
        <v>1953000</v>
      </c>
      <c r="J26" s="8">
        <v>2056000</v>
      </c>
      <c r="K26" s="8">
        <v>2170000</v>
      </c>
      <c r="L26" s="8">
        <f>SUM(B26:K26)</f>
        <v>18028000</v>
      </c>
    </row>
    <row r="27" spans="1:12" ht="12.75">
      <c r="A27" s="22" t="s">
        <v>73</v>
      </c>
      <c r="B27" s="32">
        <v>57.83</v>
      </c>
      <c r="C27" s="32">
        <v>60.54</v>
      </c>
      <c r="D27" s="32">
        <v>62.37</v>
      </c>
      <c r="E27" s="32">
        <v>64.42</v>
      </c>
      <c r="F27" s="32">
        <v>66.97</v>
      </c>
      <c r="G27" s="32">
        <v>69.93</v>
      </c>
      <c r="H27" s="32">
        <v>73.5</v>
      </c>
      <c r="I27" s="32">
        <v>77.77</v>
      </c>
      <c r="J27" s="32">
        <v>82.62</v>
      </c>
      <c r="K27" s="32">
        <v>88</v>
      </c>
      <c r="L27" s="8">
        <f>SUM(B27:K27)</f>
        <v>703.95</v>
      </c>
    </row>
    <row r="28" spans="1:12" ht="12.75">
      <c r="A28" s="22" t="s">
        <v>86</v>
      </c>
      <c r="B28" s="32">
        <v>98.31</v>
      </c>
      <c r="C28" s="32">
        <v>100.8</v>
      </c>
      <c r="D28" s="32">
        <v>102.1</v>
      </c>
      <c r="E28" s="32">
        <v>104</v>
      </c>
      <c r="F28" s="32">
        <v>106.8</v>
      </c>
      <c r="G28" s="32">
        <v>110.4</v>
      </c>
      <c r="H28" s="32">
        <v>115.4</v>
      </c>
      <c r="I28" s="32">
        <v>121.5</v>
      </c>
      <c r="J28" s="32">
        <v>128.7</v>
      </c>
      <c r="K28" s="32">
        <v>136.7</v>
      </c>
      <c r="L28" s="8">
        <f>SUM(B28:K28)</f>
        <v>1124.71</v>
      </c>
    </row>
    <row r="29" spans="1:12" ht="12.75">
      <c r="A29" s="2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8"/>
    </row>
    <row r="30" spans="1:12" ht="12.75">
      <c r="A30" s="22" t="s">
        <v>100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8"/>
    </row>
    <row r="31" spans="1:12" ht="12.75">
      <c r="A31" s="22" t="s">
        <v>76</v>
      </c>
      <c r="B31" s="42">
        <v>1398000</v>
      </c>
      <c r="C31" s="32"/>
      <c r="D31" s="32"/>
      <c r="E31" s="32"/>
      <c r="F31" s="32"/>
      <c r="G31" s="32"/>
      <c r="H31" s="32"/>
      <c r="I31" s="32"/>
      <c r="J31" s="32"/>
      <c r="K31" s="32"/>
      <c r="L31" s="8"/>
    </row>
    <row r="32" spans="1:12" ht="12.75">
      <c r="A32" s="22" t="s">
        <v>101</v>
      </c>
      <c r="B32" s="49">
        <v>50920000000</v>
      </c>
      <c r="C32" s="32"/>
      <c r="D32" s="32"/>
      <c r="E32" s="32"/>
      <c r="F32" s="32"/>
      <c r="G32" s="32"/>
      <c r="H32" s="32"/>
      <c r="I32" s="32"/>
      <c r="J32" s="32"/>
      <c r="K32" s="32"/>
      <c r="L32" s="8"/>
    </row>
    <row r="33" spans="1:12" ht="12.75">
      <c r="A33" s="22" t="s">
        <v>82</v>
      </c>
      <c r="B33" s="49">
        <v>87000000000</v>
      </c>
      <c r="C33" s="32"/>
      <c r="D33" s="32"/>
      <c r="E33" s="32"/>
      <c r="F33" s="32"/>
      <c r="G33" s="32"/>
      <c r="H33" s="32"/>
      <c r="I33" s="32"/>
      <c r="J33" s="32"/>
      <c r="K33" s="32"/>
      <c r="L33" s="8"/>
    </row>
    <row r="34" spans="1:12" ht="12.75">
      <c r="A34" s="2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3"/>
    </row>
    <row r="35" spans="1:12" ht="12.75">
      <c r="A35" s="22" t="s">
        <v>87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3"/>
    </row>
    <row r="36" spans="1:12" ht="12.75">
      <c r="A36" s="22" t="s">
        <v>72</v>
      </c>
      <c r="B36" s="34">
        <v>18540</v>
      </c>
      <c r="C36" s="32"/>
      <c r="D36" s="32"/>
      <c r="E36" s="32"/>
      <c r="F36" s="32"/>
      <c r="G36" s="32"/>
      <c r="H36" s="32"/>
      <c r="I36" s="32"/>
      <c r="J36" s="32"/>
      <c r="K36" s="32"/>
      <c r="L36" s="33"/>
    </row>
    <row r="37" spans="1:12" ht="12.75">
      <c r="A37" s="22" t="s">
        <v>73</v>
      </c>
      <c r="B37" s="32">
        <v>685.5</v>
      </c>
      <c r="C37" s="32"/>
      <c r="D37" s="32"/>
      <c r="E37" s="32"/>
      <c r="F37" s="32"/>
      <c r="G37" s="32"/>
      <c r="H37" s="32"/>
      <c r="I37" s="32"/>
      <c r="J37" s="32"/>
      <c r="K37" s="32"/>
      <c r="L37" s="33"/>
    </row>
    <row r="38" spans="1:12" ht="12.75">
      <c r="A38" s="28" t="s">
        <v>86</v>
      </c>
      <c r="B38" s="35">
        <v>1176</v>
      </c>
      <c r="C38" s="35"/>
      <c r="D38" s="35"/>
      <c r="E38" s="35"/>
      <c r="F38" s="35"/>
      <c r="G38" s="35"/>
      <c r="H38" s="35"/>
      <c r="I38" s="35"/>
      <c r="J38" s="35"/>
      <c r="K38" s="35"/>
      <c r="L38" s="36"/>
    </row>
    <row r="39" spans="1:2" ht="12.75">
      <c r="A39" s="19" t="s">
        <v>91</v>
      </c>
      <c r="B39" s="37">
        <v>1.1768851303735024</v>
      </c>
    </row>
    <row r="40" spans="1:2" ht="15">
      <c r="A40" s="19" t="s">
        <v>105</v>
      </c>
      <c r="B40" s="51">
        <v>1.0879478827361564</v>
      </c>
    </row>
    <row r="41" spans="2:12" ht="12.75">
      <c r="B41" s="41">
        <f>B25</f>
        <v>2001</v>
      </c>
      <c r="C41" s="41">
        <f aca="true" t="shared" si="0" ref="C41:L41">C25</f>
        <v>2002</v>
      </c>
      <c r="D41" s="41">
        <f t="shared" si="0"/>
        <v>2003</v>
      </c>
      <c r="E41" s="41">
        <f t="shared" si="0"/>
        <v>2004</v>
      </c>
      <c r="F41" s="41">
        <f t="shared" si="0"/>
        <v>2005</v>
      </c>
      <c r="G41" s="41">
        <f t="shared" si="0"/>
        <v>2006</v>
      </c>
      <c r="H41" s="41">
        <f t="shared" si="0"/>
        <v>2007</v>
      </c>
      <c r="I41" s="41">
        <f t="shared" si="0"/>
        <v>2008</v>
      </c>
      <c r="J41" s="41">
        <f t="shared" si="0"/>
        <v>2009</v>
      </c>
      <c r="K41" s="41">
        <f t="shared" si="0"/>
        <v>2010</v>
      </c>
      <c r="L41" s="41" t="str">
        <f t="shared" si="0"/>
        <v>Total Impact</v>
      </c>
    </row>
    <row r="42" spans="1:13" ht="12.75">
      <c r="A42" s="19" t="s">
        <v>92</v>
      </c>
      <c r="B42" s="25">
        <f>B26</f>
        <v>1555000</v>
      </c>
      <c r="C42" s="25">
        <f aca="true" t="shared" si="1" ref="C42:K42">C26</f>
        <v>1606000</v>
      </c>
      <c r="D42" s="25">
        <f t="shared" si="1"/>
        <v>1635000</v>
      </c>
      <c r="E42" s="25">
        <f t="shared" si="1"/>
        <v>1673000</v>
      </c>
      <c r="F42" s="25">
        <f t="shared" si="1"/>
        <v>1726000</v>
      </c>
      <c r="G42" s="25">
        <f t="shared" si="1"/>
        <v>1792000</v>
      </c>
      <c r="H42" s="25">
        <f t="shared" si="1"/>
        <v>1862000</v>
      </c>
      <c r="I42" s="25">
        <f t="shared" si="1"/>
        <v>1953000</v>
      </c>
      <c r="J42" s="25">
        <f t="shared" si="1"/>
        <v>2056000</v>
      </c>
      <c r="K42" s="25">
        <f t="shared" si="1"/>
        <v>2170000</v>
      </c>
      <c r="L42" s="26">
        <f>SUM(B42:K42)</f>
        <v>18028000</v>
      </c>
      <c r="M42" t="s">
        <v>95</v>
      </c>
    </row>
    <row r="43" spans="1:13" ht="12.75">
      <c r="A43" s="19" t="s">
        <v>94</v>
      </c>
      <c r="B43" s="6">
        <f>B27*(1000000000*$B$39)</f>
        <v>68059267089.49965</v>
      </c>
      <c r="C43" s="6">
        <f aca="true" t="shared" si="2" ref="C43:L44">C27*(1000000000*$B$39)</f>
        <v>71248625792.81184</v>
      </c>
      <c r="D43" s="6">
        <f t="shared" si="2"/>
        <v>73402325581.39534</v>
      </c>
      <c r="E43" s="6">
        <f t="shared" si="2"/>
        <v>75814940098.66103</v>
      </c>
      <c r="F43" s="6">
        <f t="shared" si="2"/>
        <v>78815997181.11346</v>
      </c>
      <c r="G43" s="6">
        <f t="shared" si="2"/>
        <v>82299577167.01904</v>
      </c>
      <c r="H43" s="6">
        <f t="shared" si="2"/>
        <v>86501057082.45244</v>
      </c>
      <c r="I43" s="6">
        <f t="shared" si="2"/>
        <v>91526356589.14728</v>
      </c>
      <c r="J43" s="6">
        <f t="shared" si="2"/>
        <v>97234249471.45879</v>
      </c>
      <c r="K43" s="6">
        <f t="shared" si="2"/>
        <v>103565891472.86823</v>
      </c>
      <c r="L43" s="6">
        <f t="shared" si="2"/>
        <v>828468287526.4271</v>
      </c>
      <c r="M43" s="45">
        <f>NPV(0.03854,B43:K43)</f>
        <v>667281697888.4796</v>
      </c>
    </row>
    <row r="44" spans="1:13" ht="12.75">
      <c r="A44" s="19" t="s">
        <v>93</v>
      </c>
      <c r="B44" s="6">
        <f>B28*(1000000000*$B$39)</f>
        <v>115699577167.01903</v>
      </c>
      <c r="C44" s="6">
        <f t="shared" si="2"/>
        <v>118630021141.64905</v>
      </c>
      <c r="D44" s="6">
        <f t="shared" si="2"/>
        <v>120159971811.1346</v>
      </c>
      <c r="E44" s="6">
        <f t="shared" si="2"/>
        <v>122396053558.84425</v>
      </c>
      <c r="F44" s="6">
        <f t="shared" si="2"/>
        <v>125691331923.89006</v>
      </c>
      <c r="G44" s="6">
        <f t="shared" si="2"/>
        <v>129928118393.23468</v>
      </c>
      <c r="H44" s="6">
        <f t="shared" si="2"/>
        <v>135812544045.10219</v>
      </c>
      <c r="I44" s="6">
        <f t="shared" si="2"/>
        <v>142991543340.38055</v>
      </c>
      <c r="J44" s="6">
        <f t="shared" si="2"/>
        <v>151465116279.06976</v>
      </c>
      <c r="K44" s="6">
        <f t="shared" si="2"/>
        <v>160880197322.05777</v>
      </c>
      <c r="L44" s="6">
        <f t="shared" si="2"/>
        <v>1323654474982.382</v>
      </c>
      <c r="M44" s="45">
        <f>NPV(0.03854,B44:K44)</f>
        <v>1069356063819.499</v>
      </c>
    </row>
    <row r="46" spans="2:11" ht="12.75">
      <c r="B46" s="18">
        <v>1</v>
      </c>
      <c r="C46" s="8">
        <f>1+B46</f>
        <v>2</v>
      </c>
      <c r="D46" s="8">
        <f aca="true" t="shared" si="3" ref="D46:K46">1+C46</f>
        <v>3</v>
      </c>
      <c r="E46" s="8">
        <f t="shared" si="3"/>
        <v>4</v>
      </c>
      <c r="F46" s="8">
        <f t="shared" si="3"/>
        <v>5</v>
      </c>
      <c r="G46" s="8">
        <f t="shared" si="3"/>
        <v>6</v>
      </c>
      <c r="H46" s="8">
        <f t="shared" si="3"/>
        <v>7</v>
      </c>
      <c r="I46" s="8">
        <f t="shared" si="3"/>
        <v>8</v>
      </c>
      <c r="J46" s="8">
        <f t="shared" si="3"/>
        <v>9</v>
      </c>
      <c r="K46" s="8">
        <f t="shared" si="3"/>
        <v>10</v>
      </c>
    </row>
    <row r="47" spans="2:11" ht="12.75">
      <c r="B47" s="18">
        <f>1/(1.0385)^B46</f>
        <v>0.9629272989889264</v>
      </c>
      <c r="C47" s="18">
        <f aca="true" t="shared" si="4" ref="C47:K47">1/(1.0385)^C46</f>
        <v>0.9272289831381092</v>
      </c>
      <c r="D47" s="18">
        <f t="shared" si="4"/>
        <v>0.8928541002774282</v>
      </c>
      <c r="E47" s="18">
        <f t="shared" si="4"/>
        <v>0.8597535871713319</v>
      </c>
      <c r="F47" s="18">
        <f t="shared" si="4"/>
        <v>0.8278801994909311</v>
      </c>
      <c r="G47" s="18">
        <f t="shared" si="4"/>
        <v>0.7971884443822157</v>
      </c>
      <c r="H47" s="18">
        <f t="shared" si="4"/>
        <v>0.767634515534151</v>
      </c>
      <c r="I47" s="18">
        <f t="shared" si="4"/>
        <v>0.7391762306539729</v>
      </c>
      <c r="J47" s="18">
        <f t="shared" si="4"/>
        <v>0.7117729712604457</v>
      </c>
      <c r="K47" s="18">
        <f t="shared" si="4"/>
        <v>0.6853856247091437</v>
      </c>
    </row>
    <row r="48" spans="2:12" ht="12.75">
      <c r="B48" s="6">
        <f>B47*B43</f>
        <v>65536126229.65782</v>
      </c>
      <c r="C48" s="6">
        <f aca="true" t="shared" si="5" ref="C48:K48">C47*C43</f>
        <v>66063790843.85658</v>
      </c>
      <c r="D48" s="6">
        <f t="shared" si="5"/>
        <v>65537567365.24759</v>
      </c>
      <c r="E48" s="6">
        <f t="shared" si="5"/>
        <v>65182166711.00346</v>
      </c>
      <c r="F48" s="6">
        <f t="shared" si="5"/>
        <v>65250203469.37688</v>
      </c>
      <c r="G48" s="6">
        <f t="shared" si="5"/>
        <v>65608271895.09003</v>
      </c>
      <c r="H48" s="6">
        <f t="shared" si="5"/>
        <v>66401197046.68031</v>
      </c>
      <c r="I48" s="6">
        <f t="shared" si="5"/>
        <v>67654107269.0573</v>
      </c>
      <c r="J48" s="6">
        <f t="shared" si="5"/>
        <v>69208710654.57964</v>
      </c>
      <c r="K48" s="6">
        <f t="shared" si="5"/>
        <v>70982573225.69116</v>
      </c>
      <c r="L48" s="46">
        <f>SUM(B48:K48)</f>
        <v>667424714710.2407</v>
      </c>
    </row>
    <row r="49" spans="2:12" ht="12.75">
      <c r="B49" s="6">
        <f>B47*B44</f>
        <v>111410281335.5985</v>
      </c>
      <c r="C49" s="6">
        <f aca="true" t="shared" si="6" ref="C49:K49">C47*C44</f>
        <v>109997193872.82364</v>
      </c>
      <c r="D49" s="6">
        <f t="shared" si="6"/>
        <v>107285323520.79172</v>
      </c>
      <c r="E49" s="6">
        <f t="shared" si="6"/>
        <v>105230446102.83081</v>
      </c>
      <c r="F49" s="6">
        <f t="shared" si="6"/>
        <v>104057364947.43094</v>
      </c>
      <c r="G49" s="6">
        <f t="shared" si="6"/>
        <v>103577194583.4111</v>
      </c>
      <c r="H49" s="6">
        <f t="shared" si="6"/>
        <v>104254396451.52255</v>
      </c>
      <c r="I49" s="6">
        <f t="shared" si="6"/>
        <v>105695950021.7367</v>
      </c>
      <c r="J49" s="6">
        <f t="shared" si="6"/>
        <v>107808775856.26239</v>
      </c>
      <c r="K49" s="6">
        <f t="shared" si="6"/>
        <v>110264974544.90886</v>
      </c>
      <c r="L49" s="46">
        <f>SUM(B49:K49)</f>
        <v>1069581901237.3173</v>
      </c>
    </row>
  </sheetData>
  <printOptions gridLines="1"/>
  <pageMargins left="0.25" right="0.16" top="1" bottom="1" header="0.5" footer="0.5"/>
  <pageSetup horizontalDpi="600" verticalDpi="600" orientation="landscape" scale="82" r:id="rId1"/>
  <rowBreaks count="1" manualBreakCount="1">
    <brk id="22" max="255" man="1"/>
  </rowBreaks>
  <colBreaks count="1" manualBreakCount="1">
    <brk id="7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80"/>
  <sheetViews>
    <sheetView workbookViewId="0" topLeftCell="A90">
      <selection activeCell="A112" sqref="A112"/>
    </sheetView>
  </sheetViews>
  <sheetFormatPr defaultColWidth="9.140625" defaultRowHeight="12.75"/>
  <cols>
    <col min="1" max="1" width="5.00390625" style="0" bestFit="1" customWidth="1"/>
    <col min="2" max="2" width="16.140625" style="0" customWidth="1"/>
    <col min="3" max="3" width="17.421875" style="0" customWidth="1"/>
    <col min="4" max="4" width="15.8515625" style="0" bestFit="1" customWidth="1"/>
    <col min="5" max="5" width="18.8515625" style="0" bestFit="1" customWidth="1"/>
    <col min="6" max="6" width="21.00390625" style="9" customWidth="1"/>
    <col min="7" max="7" width="18.57421875" style="0" customWidth="1"/>
    <col min="8" max="8" width="20.140625" style="0" customWidth="1"/>
    <col min="9" max="9" width="18.140625" style="0" bestFit="1" customWidth="1"/>
    <col min="10" max="10" width="17.8515625" style="0" customWidth="1"/>
    <col min="11" max="11" width="15.00390625" style="0" customWidth="1"/>
    <col min="12" max="12" width="12.8515625" style="0" bestFit="1" customWidth="1"/>
    <col min="13" max="13" width="12.28125" style="0" bestFit="1" customWidth="1"/>
    <col min="14" max="14" width="15.8515625" style="0" bestFit="1" customWidth="1"/>
  </cols>
  <sheetData>
    <row r="1" spans="2:10" ht="12.75">
      <c r="B1" t="s">
        <v>0</v>
      </c>
      <c r="C1" t="s">
        <v>35</v>
      </c>
      <c r="D1" t="s">
        <v>33</v>
      </c>
      <c r="E1" t="s">
        <v>68</v>
      </c>
      <c r="F1" s="9" t="s">
        <v>61</v>
      </c>
      <c r="G1" t="s">
        <v>62</v>
      </c>
      <c r="H1" t="s">
        <v>60</v>
      </c>
      <c r="I1" t="s">
        <v>58</v>
      </c>
      <c r="J1" t="s">
        <v>57</v>
      </c>
    </row>
    <row r="2" spans="1:11" ht="12.75">
      <c r="A2">
        <v>1976</v>
      </c>
      <c r="B2" s="8">
        <v>7012700</v>
      </c>
      <c r="C2" s="8">
        <f>B2*7.4</f>
        <v>51893980</v>
      </c>
      <c r="D2" s="8">
        <f>C2*157.3</f>
        <v>8162923054.000001</v>
      </c>
      <c r="E2" s="9">
        <f>D2*0.36</f>
        <v>2938652299.44</v>
      </c>
      <c r="F2" s="9">
        <f>D2*0.17</f>
        <v>1387696919.1800003</v>
      </c>
      <c r="G2" s="9">
        <f>D2*0.2</f>
        <v>1632584610.8000002</v>
      </c>
      <c r="H2" s="9">
        <f>D2*0.11</f>
        <v>897921535.94</v>
      </c>
      <c r="I2" s="9">
        <f>D2*0.12</f>
        <v>979550766.48</v>
      </c>
      <c r="J2" s="9">
        <f>D2*0.04</f>
        <v>326516922.16</v>
      </c>
      <c r="K2" s="9"/>
    </row>
    <row r="3" spans="1:10" ht="12.75">
      <c r="A3">
        <v>1977</v>
      </c>
      <c r="B3" s="8">
        <v>7428000</v>
      </c>
      <c r="C3" s="8">
        <f aca="true" t="shared" si="0" ref="C3:C41">B3*7.4</f>
        <v>54967200</v>
      </c>
      <c r="D3" s="8">
        <f aca="true" t="shared" si="1" ref="D3:D41">C3*157.3</f>
        <v>8646340560</v>
      </c>
      <c r="E3" s="9">
        <f aca="true" t="shared" si="2" ref="E3:E41">D3*0.36</f>
        <v>3112682601.6</v>
      </c>
      <c r="F3" s="9">
        <f aca="true" t="shared" si="3" ref="F3:F41">D3*0.17</f>
        <v>1469877895.2</v>
      </c>
      <c r="G3" s="9">
        <f aca="true" t="shared" si="4" ref="G3:G41">D3*0.2</f>
        <v>1729268112</v>
      </c>
      <c r="H3" s="9">
        <f aca="true" t="shared" si="5" ref="H3:H41">D3*0.11</f>
        <v>951097461.6</v>
      </c>
      <c r="I3" s="9">
        <f aca="true" t="shared" si="6" ref="I3:I41">D3*0.12</f>
        <v>1037560867.1999999</v>
      </c>
      <c r="J3" s="9">
        <f aca="true" t="shared" si="7" ref="J3:J41">D3*0.04</f>
        <v>345853622.40000004</v>
      </c>
    </row>
    <row r="4" spans="1:10" ht="12.75">
      <c r="A4">
        <v>1978</v>
      </c>
      <c r="B4" s="8">
        <v>8983500</v>
      </c>
      <c r="C4" s="8">
        <f t="shared" si="0"/>
        <v>66477900</v>
      </c>
      <c r="D4" s="8">
        <f t="shared" si="1"/>
        <v>10456973670</v>
      </c>
      <c r="E4" s="9">
        <f t="shared" si="2"/>
        <v>3764510521.2</v>
      </c>
      <c r="F4" s="9">
        <f t="shared" si="3"/>
        <v>1777685523.9</v>
      </c>
      <c r="G4" s="9">
        <f t="shared" si="4"/>
        <v>2091394734</v>
      </c>
      <c r="H4" s="9">
        <f t="shared" si="5"/>
        <v>1150267103.7</v>
      </c>
      <c r="I4" s="9">
        <f t="shared" si="6"/>
        <v>1254836840.3999999</v>
      </c>
      <c r="J4" s="9">
        <f t="shared" si="7"/>
        <v>418278946.8</v>
      </c>
    </row>
    <row r="5" spans="1:10" ht="12.75">
      <c r="A5">
        <v>1979</v>
      </c>
      <c r="B5" s="8">
        <v>10513000</v>
      </c>
      <c r="C5" s="8">
        <f t="shared" si="0"/>
        <v>77796200</v>
      </c>
      <c r="D5" s="8">
        <f t="shared" si="1"/>
        <v>12237342260</v>
      </c>
      <c r="E5" s="9">
        <f t="shared" si="2"/>
        <v>4405443213.599999</v>
      </c>
      <c r="F5" s="9">
        <f t="shared" si="3"/>
        <v>2080348184.2</v>
      </c>
      <c r="G5" s="9">
        <f t="shared" si="4"/>
        <v>2447468452</v>
      </c>
      <c r="H5" s="9">
        <f t="shared" si="5"/>
        <v>1346107648.6</v>
      </c>
      <c r="I5" s="9">
        <f t="shared" si="6"/>
        <v>1468481071.2</v>
      </c>
      <c r="J5" s="9">
        <f t="shared" si="7"/>
        <v>489493690.40000004</v>
      </c>
    </row>
    <row r="6" spans="1:10" ht="12.75">
      <c r="A6">
        <v>1980</v>
      </c>
      <c r="B6" s="8">
        <v>9363300</v>
      </c>
      <c r="C6" s="8">
        <f t="shared" si="0"/>
        <v>69288420</v>
      </c>
      <c r="D6" s="8">
        <f t="shared" si="1"/>
        <v>10899068466</v>
      </c>
      <c r="E6" s="9">
        <f t="shared" si="2"/>
        <v>3923664647.7599998</v>
      </c>
      <c r="F6" s="9">
        <f t="shared" si="3"/>
        <v>1852841639.22</v>
      </c>
      <c r="G6" s="9">
        <f t="shared" si="4"/>
        <v>2179813693.2000003</v>
      </c>
      <c r="H6" s="9">
        <f t="shared" si="5"/>
        <v>1198897531.26</v>
      </c>
      <c r="I6" s="9">
        <f t="shared" si="6"/>
        <v>1307888215.9199998</v>
      </c>
      <c r="J6" s="9">
        <f t="shared" si="7"/>
        <v>435962738.64</v>
      </c>
    </row>
    <row r="7" spans="1:10" ht="12.75">
      <c r="A7">
        <v>1981</v>
      </c>
      <c r="B7" s="8">
        <v>10352600</v>
      </c>
      <c r="C7" s="8">
        <f t="shared" si="0"/>
        <v>76609240</v>
      </c>
      <c r="D7" s="8">
        <f t="shared" si="1"/>
        <v>12050633452</v>
      </c>
      <c r="E7" s="9">
        <f t="shared" si="2"/>
        <v>4338228042.72</v>
      </c>
      <c r="F7" s="9">
        <f t="shared" si="3"/>
        <v>2048607686.8400002</v>
      </c>
      <c r="G7" s="9">
        <f t="shared" si="4"/>
        <v>2410126690.4</v>
      </c>
      <c r="H7" s="9">
        <f t="shared" si="5"/>
        <v>1325569679.72</v>
      </c>
      <c r="I7" s="9">
        <f t="shared" si="6"/>
        <v>1446076014.24</v>
      </c>
      <c r="J7" s="9">
        <f t="shared" si="7"/>
        <v>482025338.08</v>
      </c>
    </row>
    <row r="8" spans="1:10" ht="12.75">
      <c r="A8">
        <v>1982</v>
      </c>
      <c r="B8" s="8">
        <v>11023600</v>
      </c>
      <c r="C8" s="8">
        <f t="shared" si="0"/>
        <v>81574640</v>
      </c>
      <c r="D8" s="8">
        <f t="shared" si="1"/>
        <v>12831690872</v>
      </c>
      <c r="E8" s="9">
        <f t="shared" si="2"/>
        <v>4619408713.92</v>
      </c>
      <c r="F8" s="9">
        <f t="shared" si="3"/>
        <v>2181387448.2400002</v>
      </c>
      <c r="G8" s="9">
        <f t="shared" si="4"/>
        <v>2566338174.4</v>
      </c>
      <c r="H8" s="9">
        <f t="shared" si="5"/>
        <v>1411485995.92</v>
      </c>
      <c r="I8" s="9">
        <f t="shared" si="6"/>
        <v>1539802904.6399999</v>
      </c>
      <c r="J8" s="9">
        <f t="shared" si="7"/>
        <v>513267634.88</v>
      </c>
    </row>
    <row r="9" spans="1:10" ht="12.75">
      <c r="A9">
        <v>1983</v>
      </c>
      <c r="B9" s="8">
        <v>10375300</v>
      </c>
      <c r="C9" s="8">
        <f t="shared" si="0"/>
        <v>76777220</v>
      </c>
      <c r="D9" s="8">
        <f t="shared" si="1"/>
        <v>12077056706</v>
      </c>
      <c r="E9" s="9">
        <f t="shared" si="2"/>
        <v>4347740414.16</v>
      </c>
      <c r="F9" s="9">
        <f t="shared" si="3"/>
        <v>2053099640.0200002</v>
      </c>
      <c r="G9" s="9">
        <f t="shared" si="4"/>
        <v>2415411341.2000003</v>
      </c>
      <c r="H9" s="9">
        <f t="shared" si="5"/>
        <v>1328476237.66</v>
      </c>
      <c r="I9" s="9">
        <f t="shared" si="6"/>
        <v>1449246804.72</v>
      </c>
      <c r="J9" s="9">
        <f t="shared" si="7"/>
        <v>483082268.24</v>
      </c>
    </row>
    <row r="10" spans="1:10" ht="12.75">
      <c r="A10">
        <v>1984</v>
      </c>
      <c r="B10" s="8">
        <v>12665700</v>
      </c>
      <c r="C10" s="8">
        <f t="shared" si="0"/>
        <v>93726180</v>
      </c>
      <c r="D10" s="8">
        <f t="shared" si="1"/>
        <v>14743128114.000002</v>
      </c>
      <c r="E10" s="9">
        <f t="shared" si="2"/>
        <v>5307526121.040001</v>
      </c>
      <c r="F10" s="9">
        <f t="shared" si="3"/>
        <v>2506331779.3800006</v>
      </c>
      <c r="G10" s="9">
        <f t="shared" si="4"/>
        <v>2948625622.8000007</v>
      </c>
      <c r="H10" s="9">
        <f t="shared" si="5"/>
        <v>1621744092.5400002</v>
      </c>
      <c r="I10" s="9">
        <f t="shared" si="6"/>
        <v>1769175373.68</v>
      </c>
      <c r="J10" s="9">
        <f t="shared" si="7"/>
        <v>589725124.5600001</v>
      </c>
    </row>
    <row r="11" spans="1:10" ht="12.75">
      <c r="A11">
        <v>1985</v>
      </c>
      <c r="B11" s="8">
        <v>13049200</v>
      </c>
      <c r="C11" s="8">
        <f t="shared" si="0"/>
        <v>96564080</v>
      </c>
      <c r="D11" s="8">
        <f t="shared" si="1"/>
        <v>15189529784.000002</v>
      </c>
      <c r="E11" s="9">
        <f t="shared" si="2"/>
        <v>5468230722.240001</v>
      </c>
      <c r="F11" s="9">
        <f t="shared" si="3"/>
        <v>2582220063.2800007</v>
      </c>
      <c r="G11" s="9">
        <f t="shared" si="4"/>
        <v>3037905956.8000007</v>
      </c>
      <c r="H11" s="9">
        <f t="shared" si="5"/>
        <v>1670848276.2400002</v>
      </c>
      <c r="I11" s="9">
        <f t="shared" si="6"/>
        <v>1822743574.0800002</v>
      </c>
      <c r="J11" s="9">
        <f t="shared" si="7"/>
        <v>607581191.3600001</v>
      </c>
    </row>
    <row r="12" spans="1:10" ht="12.75">
      <c r="A12">
        <v>1986</v>
      </c>
      <c r="B12" s="8">
        <v>14671300</v>
      </c>
      <c r="C12" s="8">
        <f t="shared" si="0"/>
        <v>108567620</v>
      </c>
      <c r="D12" s="8">
        <f t="shared" si="1"/>
        <v>17077686626.000002</v>
      </c>
      <c r="E12" s="9">
        <f t="shared" si="2"/>
        <v>6147967185.360001</v>
      </c>
      <c r="F12" s="9">
        <f t="shared" si="3"/>
        <v>2903206726.4200006</v>
      </c>
      <c r="G12" s="9">
        <f t="shared" si="4"/>
        <v>3415537325.200001</v>
      </c>
      <c r="H12" s="9">
        <f t="shared" si="5"/>
        <v>1878545528.8600001</v>
      </c>
      <c r="I12" s="9">
        <f t="shared" si="6"/>
        <v>2049322395.1200001</v>
      </c>
      <c r="J12" s="9">
        <f t="shared" si="7"/>
        <v>683107465.0400001</v>
      </c>
    </row>
    <row r="13" spans="1:10" ht="12.75">
      <c r="A13">
        <v>1987</v>
      </c>
      <c r="B13" s="8">
        <v>16539800</v>
      </c>
      <c r="C13" s="8">
        <f t="shared" si="0"/>
        <v>122394520</v>
      </c>
      <c r="D13" s="8">
        <f t="shared" si="1"/>
        <v>19252657996</v>
      </c>
      <c r="E13" s="9">
        <f t="shared" si="2"/>
        <v>6930956878.559999</v>
      </c>
      <c r="F13" s="9">
        <f t="shared" si="3"/>
        <v>3272951859.32</v>
      </c>
      <c r="G13" s="9">
        <f t="shared" si="4"/>
        <v>3850531599.2000003</v>
      </c>
      <c r="H13" s="9">
        <f t="shared" si="5"/>
        <v>2117792379.56</v>
      </c>
      <c r="I13" s="9">
        <f t="shared" si="6"/>
        <v>2310318959.52</v>
      </c>
      <c r="J13" s="9">
        <f t="shared" si="7"/>
        <v>770106319.84</v>
      </c>
    </row>
    <row r="14" spans="1:10" ht="12.75">
      <c r="A14">
        <v>1988</v>
      </c>
      <c r="B14" s="8">
        <v>18032100</v>
      </c>
      <c r="C14" s="8">
        <f t="shared" si="0"/>
        <v>133437540</v>
      </c>
      <c r="D14" s="8">
        <f t="shared" si="1"/>
        <v>20989725042</v>
      </c>
      <c r="E14" s="9">
        <f t="shared" si="2"/>
        <v>7556301015.12</v>
      </c>
      <c r="F14" s="9">
        <f t="shared" si="3"/>
        <v>3568253257.1400003</v>
      </c>
      <c r="G14" s="9">
        <f t="shared" si="4"/>
        <v>4197945008.4</v>
      </c>
      <c r="H14" s="9">
        <f t="shared" si="5"/>
        <v>2308869754.62</v>
      </c>
      <c r="I14" s="9">
        <f t="shared" si="6"/>
        <v>2518767005.04</v>
      </c>
      <c r="J14" s="9">
        <f t="shared" si="7"/>
        <v>839589001.6800001</v>
      </c>
    </row>
    <row r="15" spans="1:10" ht="12.75">
      <c r="A15">
        <v>1989</v>
      </c>
      <c r="B15" s="8">
        <v>18053000</v>
      </c>
      <c r="C15" s="8">
        <f t="shared" si="0"/>
        <v>133592200</v>
      </c>
      <c r="D15" s="8">
        <f t="shared" si="1"/>
        <v>21014053060</v>
      </c>
      <c r="E15" s="9">
        <f t="shared" si="2"/>
        <v>7565059101.599999</v>
      </c>
      <c r="F15" s="9">
        <f t="shared" si="3"/>
        <v>3572389020.2000003</v>
      </c>
      <c r="G15" s="9">
        <f t="shared" si="4"/>
        <v>4202810612</v>
      </c>
      <c r="H15" s="9">
        <f t="shared" si="5"/>
        <v>2311545836.6</v>
      </c>
      <c r="I15" s="9">
        <f t="shared" si="6"/>
        <v>2521686367.2</v>
      </c>
      <c r="J15" s="9">
        <f t="shared" si="7"/>
        <v>840562122.4</v>
      </c>
    </row>
    <row r="16" spans="1:10" ht="12.75">
      <c r="A16">
        <v>1990</v>
      </c>
      <c r="B16" s="8">
        <v>20678300</v>
      </c>
      <c r="C16" s="8">
        <f t="shared" si="0"/>
        <v>153019420</v>
      </c>
      <c r="D16" s="8">
        <f t="shared" si="1"/>
        <v>24069954766</v>
      </c>
      <c r="E16" s="9">
        <f t="shared" si="2"/>
        <v>8665183715.76</v>
      </c>
      <c r="F16" s="9">
        <f t="shared" si="3"/>
        <v>4091892310.2200003</v>
      </c>
      <c r="G16" s="9">
        <f t="shared" si="4"/>
        <v>4813990953.2</v>
      </c>
      <c r="H16" s="9">
        <f t="shared" si="5"/>
        <v>2647695024.26</v>
      </c>
      <c r="I16" s="9">
        <f t="shared" si="6"/>
        <v>2888394571.92</v>
      </c>
      <c r="J16" s="9">
        <f t="shared" si="7"/>
        <v>962798190.64</v>
      </c>
    </row>
    <row r="17" spans="1:10" ht="12.75">
      <c r="A17">
        <v>1991</v>
      </c>
      <c r="B17" s="8">
        <v>19139600</v>
      </c>
      <c r="C17" s="8">
        <f t="shared" si="0"/>
        <v>141633040</v>
      </c>
      <c r="D17" s="8">
        <f t="shared" si="1"/>
        <v>22278877192</v>
      </c>
      <c r="E17" s="9">
        <f t="shared" si="2"/>
        <v>8020395789.12</v>
      </c>
      <c r="F17" s="9">
        <f t="shared" si="3"/>
        <v>3787409122.6400003</v>
      </c>
      <c r="G17" s="9">
        <f t="shared" si="4"/>
        <v>4455775438.400001</v>
      </c>
      <c r="H17" s="9">
        <f t="shared" si="5"/>
        <v>2450676491.12</v>
      </c>
      <c r="I17" s="9">
        <f t="shared" si="6"/>
        <v>2673465263.04</v>
      </c>
      <c r="J17" s="9">
        <f t="shared" si="7"/>
        <v>891155087.6800001</v>
      </c>
    </row>
    <row r="18" spans="1:10" ht="12.75">
      <c r="A18">
        <v>1992</v>
      </c>
      <c r="B18" s="8">
        <v>19450400</v>
      </c>
      <c r="C18" s="8">
        <f t="shared" si="0"/>
        <v>143932960</v>
      </c>
      <c r="D18" s="8">
        <f t="shared" si="1"/>
        <v>22640654608</v>
      </c>
      <c r="E18" s="9">
        <f t="shared" si="2"/>
        <v>8150635658.88</v>
      </c>
      <c r="F18" s="9">
        <f t="shared" si="3"/>
        <v>3848911283.36</v>
      </c>
      <c r="G18" s="9">
        <f t="shared" si="4"/>
        <v>4528130921.6</v>
      </c>
      <c r="H18" s="9">
        <f t="shared" si="5"/>
        <v>2490472006.88</v>
      </c>
      <c r="I18" s="9">
        <f t="shared" si="6"/>
        <v>2716878552.96</v>
      </c>
      <c r="J18" s="9">
        <f t="shared" si="7"/>
        <v>905626184.32</v>
      </c>
    </row>
    <row r="19" spans="1:10" ht="12.75">
      <c r="A19">
        <v>1993</v>
      </c>
      <c r="B19" s="8">
        <v>19738500</v>
      </c>
      <c r="C19" s="8">
        <f t="shared" si="0"/>
        <v>146064900</v>
      </c>
      <c r="D19" s="8">
        <f t="shared" si="1"/>
        <v>22976008770</v>
      </c>
      <c r="E19" s="9">
        <f t="shared" si="2"/>
        <v>8271363157.2</v>
      </c>
      <c r="F19" s="9">
        <f t="shared" si="3"/>
        <v>3905921490.9</v>
      </c>
      <c r="G19" s="9">
        <f t="shared" si="4"/>
        <v>4595201754</v>
      </c>
      <c r="H19" s="9">
        <f t="shared" si="5"/>
        <v>2527360964.7</v>
      </c>
      <c r="I19" s="9">
        <f t="shared" si="6"/>
        <v>2757121052.4</v>
      </c>
      <c r="J19" s="9">
        <f t="shared" si="7"/>
        <v>919040350.8000001</v>
      </c>
    </row>
    <row r="20" spans="1:10" ht="12.75">
      <c r="A20">
        <v>1994</v>
      </c>
      <c r="B20" s="8">
        <v>21336500</v>
      </c>
      <c r="C20" s="8">
        <f t="shared" si="0"/>
        <v>157890100</v>
      </c>
      <c r="D20" s="8">
        <f t="shared" si="1"/>
        <v>24836112730</v>
      </c>
      <c r="E20" s="9">
        <f t="shared" si="2"/>
        <v>8941000582.8</v>
      </c>
      <c r="F20" s="9">
        <f t="shared" si="3"/>
        <v>4222139164.1000004</v>
      </c>
      <c r="G20" s="9">
        <f t="shared" si="4"/>
        <v>4967222546</v>
      </c>
      <c r="H20" s="9">
        <f t="shared" si="5"/>
        <v>2731972400.3</v>
      </c>
      <c r="I20" s="9">
        <f t="shared" si="6"/>
        <v>2980333527.6</v>
      </c>
      <c r="J20" s="9">
        <f t="shared" si="7"/>
        <v>993444509.2</v>
      </c>
    </row>
    <row r="21" spans="1:10" ht="12.75">
      <c r="A21">
        <v>1995</v>
      </c>
      <c r="B21" s="8">
        <v>21082100</v>
      </c>
      <c r="C21" s="8">
        <f t="shared" si="0"/>
        <v>156007540</v>
      </c>
      <c r="D21" s="8">
        <f t="shared" si="1"/>
        <v>24539986042</v>
      </c>
      <c r="E21" s="9">
        <f t="shared" si="2"/>
        <v>8834394975.119999</v>
      </c>
      <c r="F21" s="9">
        <f t="shared" si="3"/>
        <v>4171797627.1400003</v>
      </c>
      <c r="G21" s="9">
        <f t="shared" si="4"/>
        <v>4907997208.400001</v>
      </c>
      <c r="H21" s="9">
        <f t="shared" si="5"/>
        <v>2699398464.62</v>
      </c>
      <c r="I21" s="9">
        <f t="shared" si="6"/>
        <v>2944798325.04</v>
      </c>
      <c r="J21" s="9">
        <f t="shared" si="7"/>
        <v>981599441.6800001</v>
      </c>
    </row>
    <row r="22" spans="1:10" ht="12.75">
      <c r="A22">
        <v>1996</v>
      </c>
      <c r="B22" s="8">
        <v>23510100</v>
      </c>
      <c r="C22" s="8">
        <f t="shared" si="0"/>
        <v>173974740</v>
      </c>
      <c r="D22" s="8">
        <f t="shared" si="1"/>
        <v>27366226602.000004</v>
      </c>
      <c r="E22" s="9">
        <f t="shared" si="2"/>
        <v>9851841576.720001</v>
      </c>
      <c r="F22" s="9">
        <f t="shared" si="3"/>
        <v>4652258522.340001</v>
      </c>
      <c r="G22" s="9">
        <f t="shared" si="4"/>
        <v>5473245320.400002</v>
      </c>
      <c r="H22" s="9">
        <f t="shared" si="5"/>
        <v>3010284926.2200003</v>
      </c>
      <c r="I22" s="9">
        <f t="shared" si="6"/>
        <v>3283947192.2400002</v>
      </c>
      <c r="J22" s="9">
        <f t="shared" si="7"/>
        <v>1094649064.0800002</v>
      </c>
    </row>
    <row r="23" spans="1:10" ht="12.75">
      <c r="A23">
        <v>1997</v>
      </c>
      <c r="B23" s="8">
        <v>25296487.5</v>
      </c>
      <c r="C23" s="8">
        <f t="shared" si="0"/>
        <v>187194007.5</v>
      </c>
      <c r="D23" s="8">
        <f t="shared" si="1"/>
        <v>29445617379.750004</v>
      </c>
      <c r="E23" s="9">
        <f t="shared" si="2"/>
        <v>10600422256.710001</v>
      </c>
      <c r="F23" s="9">
        <f t="shared" si="3"/>
        <v>5005754954.557501</v>
      </c>
      <c r="G23" s="9">
        <f t="shared" si="4"/>
        <v>5889123475.950001</v>
      </c>
      <c r="H23" s="9">
        <f t="shared" si="5"/>
        <v>3239017911.7725005</v>
      </c>
      <c r="I23" s="9">
        <f t="shared" si="6"/>
        <v>3533474085.57</v>
      </c>
      <c r="J23" s="9">
        <f t="shared" si="7"/>
        <v>1177824695.1900003</v>
      </c>
    </row>
    <row r="24" spans="1:10" ht="12.75">
      <c r="A24">
        <v>1998</v>
      </c>
      <c r="B24" s="8">
        <v>27082875</v>
      </c>
      <c r="C24" s="8">
        <f t="shared" si="0"/>
        <v>200413275</v>
      </c>
      <c r="D24" s="8">
        <f t="shared" si="1"/>
        <v>31525008157.500004</v>
      </c>
      <c r="E24" s="9">
        <f t="shared" si="2"/>
        <v>11349002936.7</v>
      </c>
      <c r="F24" s="9">
        <f t="shared" si="3"/>
        <v>5359251386.775001</v>
      </c>
      <c r="G24" s="9">
        <f t="shared" si="4"/>
        <v>6305001631.500001</v>
      </c>
      <c r="H24" s="9">
        <f t="shared" si="5"/>
        <v>3467750897.3250003</v>
      </c>
      <c r="I24" s="9">
        <f t="shared" si="6"/>
        <v>3783000978.9</v>
      </c>
      <c r="J24" s="9">
        <f t="shared" si="7"/>
        <v>1261000326.3000002</v>
      </c>
    </row>
    <row r="25" spans="1:10" ht="12.75">
      <c r="A25">
        <v>1999</v>
      </c>
      <c r="B25" s="8">
        <f>B24*(1.0667)</f>
        <v>28889302.7625</v>
      </c>
      <c r="C25" s="8">
        <f t="shared" si="0"/>
        <v>213780840.4425</v>
      </c>
      <c r="D25" s="8">
        <f t="shared" si="1"/>
        <v>33627726201.60525</v>
      </c>
      <c r="E25" s="9">
        <f t="shared" si="2"/>
        <v>12105981432.57789</v>
      </c>
      <c r="F25" s="9">
        <f t="shared" si="3"/>
        <v>5716713454.272893</v>
      </c>
      <c r="G25" s="9">
        <f t="shared" si="4"/>
        <v>6725545240.321051</v>
      </c>
      <c r="H25" s="9">
        <f t="shared" si="5"/>
        <v>3699049882.1765776</v>
      </c>
      <c r="I25" s="9">
        <f t="shared" si="6"/>
        <v>4035327144.19263</v>
      </c>
      <c r="J25" s="9">
        <f t="shared" si="7"/>
        <v>1345109048.0642102</v>
      </c>
    </row>
    <row r="26" spans="1:10" ht="12.75">
      <c r="A26">
        <v>2000</v>
      </c>
      <c r="B26" s="8">
        <f aca="true" t="shared" si="8" ref="B26:B41">B25*(1.0667)</f>
        <v>30816219.25675875</v>
      </c>
      <c r="C26" s="8">
        <f t="shared" si="0"/>
        <v>228040022.50001475</v>
      </c>
      <c r="D26" s="8">
        <f t="shared" si="1"/>
        <v>35870695539.25232</v>
      </c>
      <c r="E26" s="9">
        <f t="shared" si="2"/>
        <v>12913450394.130835</v>
      </c>
      <c r="F26" s="9">
        <f t="shared" si="3"/>
        <v>6098018241.6728945</v>
      </c>
      <c r="G26" s="9">
        <f t="shared" si="4"/>
        <v>7174139107.850464</v>
      </c>
      <c r="H26" s="9">
        <f t="shared" si="5"/>
        <v>3945776509.317755</v>
      </c>
      <c r="I26" s="9">
        <f t="shared" si="6"/>
        <v>4304483464.7102785</v>
      </c>
      <c r="J26" s="9">
        <f t="shared" si="7"/>
        <v>1434827821.570093</v>
      </c>
    </row>
    <row r="27" spans="1:10" ht="12.75">
      <c r="A27">
        <v>2001</v>
      </c>
      <c r="B27" s="8">
        <f t="shared" si="8"/>
        <v>32871661.08118456</v>
      </c>
      <c r="C27" s="8">
        <f t="shared" si="0"/>
        <v>243250292.00076574</v>
      </c>
      <c r="D27" s="8">
        <f t="shared" si="1"/>
        <v>38263270931.72045</v>
      </c>
      <c r="E27" s="9">
        <f t="shared" si="2"/>
        <v>13774777535.419361</v>
      </c>
      <c r="F27" s="9">
        <f t="shared" si="3"/>
        <v>6504756058.392477</v>
      </c>
      <c r="G27" s="9">
        <f t="shared" si="4"/>
        <v>7652654186.34409</v>
      </c>
      <c r="H27" s="9">
        <f t="shared" si="5"/>
        <v>4208959802.4892497</v>
      </c>
      <c r="I27" s="9">
        <f t="shared" si="6"/>
        <v>4591592511.806454</v>
      </c>
      <c r="J27" s="9">
        <f t="shared" si="7"/>
        <v>1530530837.2688181</v>
      </c>
    </row>
    <row r="28" spans="1:10" ht="12.75">
      <c r="A28">
        <v>2002</v>
      </c>
      <c r="B28" s="8">
        <f t="shared" si="8"/>
        <v>35064200.875299565</v>
      </c>
      <c r="C28" s="8">
        <f t="shared" si="0"/>
        <v>259475086.4772168</v>
      </c>
      <c r="D28" s="8">
        <f t="shared" si="1"/>
        <v>40815431102.86621</v>
      </c>
      <c r="E28" s="9">
        <f t="shared" si="2"/>
        <v>14693555197.031836</v>
      </c>
      <c r="F28" s="9">
        <f t="shared" si="3"/>
        <v>6938623287.487256</v>
      </c>
      <c r="G28" s="9">
        <f t="shared" si="4"/>
        <v>8163086220.573242</v>
      </c>
      <c r="H28" s="9">
        <f t="shared" si="5"/>
        <v>4489697421.315283</v>
      </c>
      <c r="I28" s="9">
        <f t="shared" si="6"/>
        <v>4897851732.3439455</v>
      </c>
      <c r="J28" s="9">
        <f t="shared" si="7"/>
        <v>1632617244.1146486</v>
      </c>
    </row>
    <row r="29" spans="1:10" ht="12.75">
      <c r="A29">
        <v>2003</v>
      </c>
      <c r="B29" s="8">
        <f t="shared" si="8"/>
        <v>37402983.07368205</v>
      </c>
      <c r="C29" s="8">
        <f t="shared" si="0"/>
        <v>276782074.7452472</v>
      </c>
      <c r="D29" s="8">
        <f t="shared" si="1"/>
        <v>43537820357.42738</v>
      </c>
      <c r="E29" s="9">
        <f t="shared" si="2"/>
        <v>15673615328.673857</v>
      </c>
      <c r="F29" s="9">
        <f t="shared" si="3"/>
        <v>7401429460.762655</v>
      </c>
      <c r="G29" s="9">
        <f t="shared" si="4"/>
        <v>8707564071.485477</v>
      </c>
      <c r="H29" s="9">
        <f t="shared" si="5"/>
        <v>4789160239.317012</v>
      </c>
      <c r="I29" s="9">
        <f t="shared" si="6"/>
        <v>5224538442.891286</v>
      </c>
      <c r="J29" s="9">
        <f t="shared" si="7"/>
        <v>1741512814.2970953</v>
      </c>
    </row>
    <row r="30" spans="1:10" ht="12.75">
      <c r="A30">
        <v>2004</v>
      </c>
      <c r="B30" s="8">
        <f t="shared" si="8"/>
        <v>39897762.04469664</v>
      </c>
      <c r="C30" s="8">
        <f t="shared" si="0"/>
        <v>295243439.1307551</v>
      </c>
      <c r="D30" s="8">
        <f t="shared" si="1"/>
        <v>46441792975.267784</v>
      </c>
      <c r="E30" s="9">
        <f t="shared" si="2"/>
        <v>16719045471.096401</v>
      </c>
      <c r="F30" s="9">
        <f t="shared" si="3"/>
        <v>7895104805.795524</v>
      </c>
      <c r="G30" s="9">
        <f t="shared" si="4"/>
        <v>9288358595.053556</v>
      </c>
      <c r="H30" s="9">
        <f t="shared" si="5"/>
        <v>5108597227.279456</v>
      </c>
      <c r="I30" s="9">
        <f t="shared" si="6"/>
        <v>5573015157.032134</v>
      </c>
      <c r="J30" s="9">
        <f t="shared" si="7"/>
        <v>1857671719.0107114</v>
      </c>
    </row>
    <row r="31" spans="1:10" ht="12.75">
      <c r="A31">
        <v>2005</v>
      </c>
      <c r="B31" s="8">
        <f t="shared" si="8"/>
        <v>42558942.7730779</v>
      </c>
      <c r="C31" s="8">
        <f t="shared" si="0"/>
        <v>314936176.52077645</v>
      </c>
      <c r="D31" s="8">
        <f t="shared" si="1"/>
        <v>49539460566.71814</v>
      </c>
      <c r="E31" s="9">
        <f t="shared" si="2"/>
        <v>17834205804.018528</v>
      </c>
      <c r="F31" s="9">
        <f t="shared" si="3"/>
        <v>8421708296.342084</v>
      </c>
      <c r="G31" s="9">
        <f t="shared" si="4"/>
        <v>9907892113.343628</v>
      </c>
      <c r="H31" s="9">
        <f t="shared" si="5"/>
        <v>5449340662.338995</v>
      </c>
      <c r="I31" s="9">
        <f t="shared" si="6"/>
        <v>5944735268.006177</v>
      </c>
      <c r="J31" s="9">
        <f t="shared" si="7"/>
        <v>1981578422.6687257</v>
      </c>
    </row>
    <row r="32" spans="1:10" ht="12.75">
      <c r="A32">
        <v>2006</v>
      </c>
      <c r="B32" s="8">
        <f t="shared" si="8"/>
        <v>45397624.25604219</v>
      </c>
      <c r="C32" s="8">
        <f t="shared" si="0"/>
        <v>335942419.49471223</v>
      </c>
      <c r="D32" s="8">
        <f t="shared" si="1"/>
        <v>52843742586.51824</v>
      </c>
      <c r="E32" s="9">
        <f t="shared" si="2"/>
        <v>19023747331.146564</v>
      </c>
      <c r="F32" s="9">
        <f t="shared" si="3"/>
        <v>8983436239.708101</v>
      </c>
      <c r="G32" s="9">
        <f t="shared" si="4"/>
        <v>10568748517.30365</v>
      </c>
      <c r="H32" s="9">
        <f t="shared" si="5"/>
        <v>5812811684.517007</v>
      </c>
      <c r="I32" s="9">
        <f t="shared" si="6"/>
        <v>6341249110.382189</v>
      </c>
      <c r="J32" s="9">
        <f t="shared" si="7"/>
        <v>2113749703.4607298</v>
      </c>
    </row>
    <row r="33" spans="1:10" ht="12.75">
      <c r="A33">
        <v>2007</v>
      </c>
      <c r="B33" s="8">
        <f t="shared" si="8"/>
        <v>48425645.793920204</v>
      </c>
      <c r="C33" s="8">
        <f t="shared" si="0"/>
        <v>358349778.87500954</v>
      </c>
      <c r="D33" s="8">
        <f t="shared" si="1"/>
        <v>56368420217.039</v>
      </c>
      <c r="E33" s="9">
        <f t="shared" si="2"/>
        <v>20292631278.13404</v>
      </c>
      <c r="F33" s="9">
        <f t="shared" si="3"/>
        <v>9582631436.896631</v>
      </c>
      <c r="G33" s="9">
        <f t="shared" si="4"/>
        <v>11273684043.4078</v>
      </c>
      <c r="H33" s="9">
        <f t="shared" si="5"/>
        <v>6200526223.87429</v>
      </c>
      <c r="I33" s="9">
        <f t="shared" si="6"/>
        <v>6764210426.04468</v>
      </c>
      <c r="J33" s="9">
        <f t="shared" si="7"/>
        <v>2254736808.68156</v>
      </c>
    </row>
    <row r="34" spans="1:10" ht="12.75">
      <c r="A34">
        <v>2008</v>
      </c>
      <c r="B34" s="8">
        <f t="shared" si="8"/>
        <v>51655636.36837468</v>
      </c>
      <c r="C34" s="8">
        <f t="shared" si="0"/>
        <v>382251709.1259727</v>
      </c>
      <c r="D34" s="8">
        <f t="shared" si="1"/>
        <v>60128193845.51551</v>
      </c>
      <c r="E34" s="9">
        <f t="shared" si="2"/>
        <v>21646149784.385582</v>
      </c>
      <c r="F34" s="9">
        <f t="shared" si="3"/>
        <v>10221792953.737638</v>
      </c>
      <c r="G34" s="9">
        <f t="shared" si="4"/>
        <v>12025638769.103104</v>
      </c>
      <c r="H34" s="9">
        <f t="shared" si="5"/>
        <v>6614101323.006706</v>
      </c>
      <c r="I34" s="9">
        <f t="shared" si="6"/>
        <v>7215383261.461861</v>
      </c>
      <c r="J34" s="9">
        <f t="shared" si="7"/>
        <v>2405127753.8206205</v>
      </c>
    </row>
    <row r="35" spans="1:10" ht="12.75">
      <c r="A35">
        <v>2009</v>
      </c>
      <c r="B35" s="8">
        <f t="shared" si="8"/>
        <v>55101067.314145274</v>
      </c>
      <c r="C35" s="8">
        <f t="shared" si="0"/>
        <v>407747898.12467504</v>
      </c>
      <c r="D35" s="8">
        <f t="shared" si="1"/>
        <v>64138744375.01139</v>
      </c>
      <c r="E35" s="9">
        <f t="shared" si="2"/>
        <v>23089947975.0041</v>
      </c>
      <c r="F35" s="9">
        <f t="shared" si="3"/>
        <v>10903586543.751938</v>
      </c>
      <c r="G35" s="9">
        <f t="shared" si="4"/>
        <v>12827748875.00228</v>
      </c>
      <c r="H35" s="9">
        <f t="shared" si="5"/>
        <v>7055261881.251253</v>
      </c>
      <c r="I35" s="9">
        <f t="shared" si="6"/>
        <v>7696649325.001367</v>
      </c>
      <c r="J35" s="9">
        <f t="shared" si="7"/>
        <v>2565549775.000456</v>
      </c>
    </row>
    <row r="36" spans="1:10" ht="12.75">
      <c r="A36">
        <v>2010</v>
      </c>
      <c r="B36" s="8">
        <f t="shared" si="8"/>
        <v>58776308.503998764</v>
      </c>
      <c r="C36" s="8">
        <f t="shared" si="0"/>
        <v>434944682.9295909</v>
      </c>
      <c r="D36" s="8">
        <f t="shared" si="1"/>
        <v>68416798624.82465</v>
      </c>
      <c r="E36" s="9">
        <f t="shared" si="2"/>
        <v>24630047504.936874</v>
      </c>
      <c r="F36" s="9">
        <f t="shared" si="3"/>
        <v>11630855766.220192</v>
      </c>
      <c r="G36" s="9">
        <f t="shared" si="4"/>
        <v>13683359724.964931</v>
      </c>
      <c r="H36" s="9">
        <f t="shared" si="5"/>
        <v>7525847848.730712</v>
      </c>
      <c r="I36" s="9">
        <f t="shared" si="6"/>
        <v>8210015834.978958</v>
      </c>
      <c r="J36" s="9">
        <f t="shared" si="7"/>
        <v>2736671944.992986</v>
      </c>
    </row>
    <row r="37" spans="1:10" ht="12.75">
      <c r="A37">
        <v>2011</v>
      </c>
      <c r="B37" s="8">
        <f t="shared" si="8"/>
        <v>62696688.28121548</v>
      </c>
      <c r="C37" s="8">
        <f t="shared" si="0"/>
        <v>463955493.2809946</v>
      </c>
      <c r="D37" s="8">
        <f t="shared" si="1"/>
        <v>72980199093.10045</v>
      </c>
      <c r="E37" s="9">
        <f t="shared" si="2"/>
        <v>26272871673.51616</v>
      </c>
      <c r="F37" s="9">
        <f t="shared" si="3"/>
        <v>12406633845.827078</v>
      </c>
      <c r="G37" s="9">
        <f t="shared" si="4"/>
        <v>14596039818.62009</v>
      </c>
      <c r="H37" s="9">
        <f t="shared" si="5"/>
        <v>8027821900.24105</v>
      </c>
      <c r="I37" s="9">
        <f t="shared" si="6"/>
        <v>8757623891.172054</v>
      </c>
      <c r="J37" s="9">
        <f t="shared" si="7"/>
        <v>2919207963.724018</v>
      </c>
    </row>
    <row r="38" spans="1:10" ht="12.75">
      <c r="A38">
        <v>2012</v>
      </c>
      <c r="B38" s="8">
        <f t="shared" si="8"/>
        <v>66878557.38957255</v>
      </c>
      <c r="C38" s="8">
        <f t="shared" si="0"/>
        <v>494901324.6828369</v>
      </c>
      <c r="D38" s="8">
        <f t="shared" si="1"/>
        <v>77847978372.61024</v>
      </c>
      <c r="E38" s="9">
        <f t="shared" si="2"/>
        <v>28025272214.139687</v>
      </c>
      <c r="F38" s="9">
        <f t="shared" si="3"/>
        <v>13234156323.343742</v>
      </c>
      <c r="G38" s="9">
        <f t="shared" si="4"/>
        <v>15569595674.522049</v>
      </c>
      <c r="H38" s="9">
        <f t="shared" si="5"/>
        <v>8563277620.987127</v>
      </c>
      <c r="I38" s="9">
        <f t="shared" si="6"/>
        <v>9341757404.713228</v>
      </c>
      <c r="J38" s="9">
        <f t="shared" si="7"/>
        <v>3113919134.90441</v>
      </c>
    </row>
    <row r="39" spans="1:10" ht="12.75">
      <c r="A39">
        <v>2013</v>
      </c>
      <c r="B39" s="8">
        <f t="shared" si="8"/>
        <v>71339357.16745704</v>
      </c>
      <c r="C39" s="8">
        <f t="shared" si="0"/>
        <v>527911243.0391821</v>
      </c>
      <c r="D39" s="8">
        <f t="shared" si="1"/>
        <v>83040438530.06335</v>
      </c>
      <c r="E39" s="9">
        <f t="shared" si="2"/>
        <v>29894557870.822807</v>
      </c>
      <c r="F39" s="9">
        <f t="shared" si="3"/>
        <v>14116874550.110771</v>
      </c>
      <c r="G39" s="9">
        <f t="shared" si="4"/>
        <v>16608087706.012672</v>
      </c>
      <c r="H39" s="9">
        <f t="shared" si="5"/>
        <v>9134448238.306969</v>
      </c>
      <c r="I39" s="9">
        <f t="shared" si="6"/>
        <v>9964852623.607603</v>
      </c>
      <c r="J39" s="9">
        <f t="shared" si="7"/>
        <v>3321617541.202534</v>
      </c>
    </row>
    <row r="40" spans="1:10" ht="12.75">
      <c r="A40">
        <v>2014</v>
      </c>
      <c r="B40" s="8">
        <f t="shared" si="8"/>
        <v>76097692.29052643</v>
      </c>
      <c r="C40" s="8">
        <f t="shared" si="0"/>
        <v>563122922.9498956</v>
      </c>
      <c r="D40" s="8">
        <f t="shared" si="1"/>
        <v>88579235780.01859</v>
      </c>
      <c r="E40" s="9">
        <f t="shared" si="2"/>
        <v>31888524880.80669</v>
      </c>
      <c r="F40" s="9">
        <f t="shared" si="3"/>
        <v>15058470082.60316</v>
      </c>
      <c r="G40" s="9">
        <f t="shared" si="4"/>
        <v>17715847156.00372</v>
      </c>
      <c r="H40" s="9">
        <f t="shared" si="5"/>
        <v>9743715935.802044</v>
      </c>
      <c r="I40" s="9">
        <f t="shared" si="6"/>
        <v>10629508293.60223</v>
      </c>
      <c r="J40" s="9">
        <f t="shared" si="7"/>
        <v>3543169431.2007437</v>
      </c>
    </row>
    <row r="41" spans="1:10" ht="12.75">
      <c r="A41">
        <v>2015</v>
      </c>
      <c r="B41" s="8">
        <f t="shared" si="8"/>
        <v>81173408.36630455</v>
      </c>
      <c r="C41" s="8">
        <f t="shared" si="0"/>
        <v>600683221.9106537</v>
      </c>
      <c r="D41" s="8">
        <f t="shared" si="1"/>
        <v>94487470806.54584</v>
      </c>
      <c r="E41" s="9">
        <f t="shared" si="2"/>
        <v>34015489490.3565</v>
      </c>
      <c r="F41" s="9">
        <f t="shared" si="3"/>
        <v>16062870037.112793</v>
      </c>
      <c r="G41" s="9">
        <f t="shared" si="4"/>
        <v>18897494161.30917</v>
      </c>
      <c r="H41" s="9">
        <f t="shared" si="5"/>
        <v>10393621788.720041</v>
      </c>
      <c r="I41" s="9">
        <f t="shared" si="6"/>
        <v>11338496496.7855</v>
      </c>
      <c r="J41" s="9">
        <f t="shared" si="7"/>
        <v>3779498832.2618337</v>
      </c>
    </row>
    <row r="42" spans="3:12" ht="12.75">
      <c r="C42" s="10"/>
      <c r="L42" s="9"/>
    </row>
    <row r="43" spans="2:4" ht="12.75">
      <c r="B43" t="s">
        <v>40</v>
      </c>
      <c r="C43" s="11"/>
      <c r="D43" s="8"/>
    </row>
    <row r="44" spans="3:11" ht="12.75">
      <c r="C44" s="11"/>
      <c r="D44" s="8"/>
      <c r="F44" s="8"/>
      <c r="G44" s="7"/>
      <c r="H44" s="7"/>
      <c r="I44" s="7"/>
      <c r="J44" s="7"/>
      <c r="K44" s="7"/>
    </row>
    <row r="45" spans="3:11" ht="12.75">
      <c r="C45" s="15" t="s">
        <v>47</v>
      </c>
      <c r="D45" s="8"/>
      <c r="F45" s="8"/>
      <c r="G45" t="s">
        <v>50</v>
      </c>
      <c r="K45" s="7"/>
    </row>
    <row r="46" spans="2:11" ht="12.75">
      <c r="B46">
        <v>1</v>
      </c>
      <c r="C46" t="s">
        <v>41</v>
      </c>
      <c r="D46">
        <v>56.1</v>
      </c>
      <c r="E46" s="14">
        <f>D46/$D$52</f>
        <v>0.3566433566433566</v>
      </c>
      <c r="F46" s="8"/>
      <c r="G46">
        <v>1</v>
      </c>
      <c r="H46" t="s">
        <v>41</v>
      </c>
      <c r="I46">
        <v>11.9</v>
      </c>
      <c r="J46" s="14">
        <f>I46/$I$52</f>
        <v>0.1349206349206349</v>
      </c>
      <c r="K46" s="7"/>
    </row>
    <row r="47" spans="2:11" ht="12.75">
      <c r="B47">
        <v>2</v>
      </c>
      <c r="C47" t="s">
        <v>42</v>
      </c>
      <c r="D47">
        <v>26.9</v>
      </c>
      <c r="E47" s="14">
        <f aca="true" t="shared" si="9" ref="E47:E52">D47/$D$52</f>
        <v>0.1710108073744437</v>
      </c>
      <c r="F47" s="8"/>
      <c r="G47">
        <v>2</v>
      </c>
      <c r="H47" t="s">
        <v>42</v>
      </c>
      <c r="I47">
        <v>20.5</v>
      </c>
      <c r="J47" s="14">
        <f aca="true" t="shared" si="10" ref="J47:J52">I47/$I$52</f>
        <v>0.23242630385487528</v>
      </c>
      <c r="K47" s="7"/>
    </row>
    <row r="48" spans="2:11" ht="12.75">
      <c r="B48">
        <v>3</v>
      </c>
      <c r="C48" t="s">
        <v>43</v>
      </c>
      <c r="D48">
        <v>32</v>
      </c>
      <c r="E48" s="14">
        <f t="shared" si="9"/>
        <v>0.20343293070565796</v>
      </c>
      <c r="F48" s="8"/>
      <c r="G48">
        <v>3</v>
      </c>
      <c r="H48" t="s">
        <v>43</v>
      </c>
      <c r="I48">
        <v>21.1</v>
      </c>
      <c r="J48" s="14">
        <f t="shared" si="10"/>
        <v>0.23922902494331066</v>
      </c>
      <c r="K48" s="7"/>
    </row>
    <row r="49" spans="2:11" ht="12.75">
      <c r="B49">
        <v>4</v>
      </c>
      <c r="C49" t="s">
        <v>44</v>
      </c>
      <c r="D49">
        <v>17.8</v>
      </c>
      <c r="E49" s="14">
        <f t="shared" si="9"/>
        <v>0.11315956770502225</v>
      </c>
      <c r="F49" s="8"/>
      <c r="G49">
        <v>4</v>
      </c>
      <c r="H49" t="s">
        <v>44</v>
      </c>
      <c r="I49">
        <v>13.8</v>
      </c>
      <c r="J49" s="14">
        <f t="shared" si="10"/>
        <v>0.1564625850340136</v>
      </c>
      <c r="K49" s="7"/>
    </row>
    <row r="50" spans="2:11" ht="12.75">
      <c r="B50">
        <v>5</v>
      </c>
      <c r="C50" t="s">
        <v>45</v>
      </c>
      <c r="D50">
        <v>18.3</v>
      </c>
      <c r="E50" s="14">
        <f t="shared" si="9"/>
        <v>0.11633820724729815</v>
      </c>
      <c r="F50" s="8"/>
      <c r="G50">
        <v>5</v>
      </c>
      <c r="H50" t="s">
        <v>45</v>
      </c>
      <c r="I50">
        <v>15.7</v>
      </c>
      <c r="J50" s="14">
        <f t="shared" si="10"/>
        <v>0.17800453514739228</v>
      </c>
      <c r="K50" s="7"/>
    </row>
    <row r="51" spans="2:11" ht="12.75">
      <c r="B51">
        <v>6</v>
      </c>
      <c r="C51" t="s">
        <v>46</v>
      </c>
      <c r="D51">
        <v>6.2</v>
      </c>
      <c r="E51" s="14">
        <f t="shared" si="9"/>
        <v>0.03941513032422123</v>
      </c>
      <c r="F51" s="8"/>
      <c r="G51">
        <v>6</v>
      </c>
      <c r="H51" t="s">
        <v>46</v>
      </c>
      <c r="I51">
        <v>5.2</v>
      </c>
      <c r="J51" s="14">
        <f t="shared" si="10"/>
        <v>0.05895691609977324</v>
      </c>
      <c r="K51" s="7"/>
    </row>
    <row r="52" spans="3:11" ht="12.75">
      <c r="C52" t="s">
        <v>48</v>
      </c>
      <c r="D52">
        <f>SUM(D46:D51)</f>
        <v>157.3</v>
      </c>
      <c r="E52" s="14">
        <f t="shared" si="9"/>
        <v>1</v>
      </c>
      <c r="F52" s="8"/>
      <c r="H52" t="s">
        <v>49</v>
      </c>
      <c r="I52">
        <f>SUM(I46:I51)</f>
        <v>88.2</v>
      </c>
      <c r="J52" s="14">
        <f t="shared" si="10"/>
        <v>1</v>
      </c>
      <c r="K52" s="7"/>
    </row>
    <row r="53" spans="6:11" ht="12.75">
      <c r="F53" s="8"/>
      <c r="G53" s="7"/>
      <c r="H53" s="7"/>
      <c r="I53" s="7"/>
      <c r="J53" s="7"/>
      <c r="K53" s="7"/>
    </row>
    <row r="54" spans="2:11" ht="12.75">
      <c r="B54" t="s">
        <v>1</v>
      </c>
      <c r="C54" t="s">
        <v>34</v>
      </c>
      <c r="D54" t="s">
        <v>36</v>
      </c>
      <c r="E54" t="s">
        <v>67</v>
      </c>
      <c r="F54" s="16" t="s">
        <v>63</v>
      </c>
      <c r="G54" s="7" t="s">
        <v>64</v>
      </c>
      <c r="H54" s="7" t="s">
        <v>65</v>
      </c>
      <c r="I54" s="7" t="s">
        <v>59</v>
      </c>
      <c r="J54" s="7" t="s">
        <v>56</v>
      </c>
      <c r="K54" s="7"/>
    </row>
    <row r="55" spans="1:11" ht="12.75">
      <c r="A55">
        <v>1976</v>
      </c>
      <c r="B55" s="8">
        <v>9574000</v>
      </c>
      <c r="C55" s="8">
        <f>B55*9.1</f>
        <v>87123400</v>
      </c>
      <c r="D55" s="8">
        <f>C55*88.2</f>
        <v>7684283880</v>
      </c>
      <c r="E55" s="9">
        <f>D55*0.13</f>
        <v>998956904.4</v>
      </c>
      <c r="F55" s="9">
        <f>D55*0.23</f>
        <v>1767385292.4</v>
      </c>
      <c r="G55" s="9">
        <f>D55*0.24</f>
        <v>1844228131.2</v>
      </c>
      <c r="H55" s="9">
        <f>D55*0.16</f>
        <v>1229485420.8</v>
      </c>
      <c r="I55" s="9">
        <f>D55*0.18</f>
        <v>1383171098.3999999</v>
      </c>
      <c r="J55" s="9">
        <f>D55*0.06</f>
        <v>461057032.8</v>
      </c>
      <c r="K55" s="9"/>
    </row>
    <row r="56" spans="1:11" ht="12.75">
      <c r="A56">
        <v>1977</v>
      </c>
      <c r="B56" s="8">
        <v>9449600</v>
      </c>
      <c r="C56" s="8">
        <f aca="true" t="shared" si="11" ref="C56:C94">B56*9.1</f>
        <v>85991360</v>
      </c>
      <c r="D56" s="8">
        <f aca="true" t="shared" si="12" ref="D56:D94">C56*88.2</f>
        <v>7584437952</v>
      </c>
      <c r="E56" s="9">
        <f aca="true" t="shared" si="13" ref="E56:E94">D56*0.13</f>
        <v>985976933.76</v>
      </c>
      <c r="F56" s="9">
        <f aca="true" t="shared" si="14" ref="F56:F94">D56*0.23</f>
        <v>1744420728.96</v>
      </c>
      <c r="G56" s="9">
        <f aca="true" t="shared" si="15" ref="G56:G94">D56*0.24</f>
        <v>1820265108.48</v>
      </c>
      <c r="H56" s="9">
        <f aca="true" t="shared" si="16" ref="H56:H94">D56*0.16</f>
        <v>1213510072.32</v>
      </c>
      <c r="I56" s="9">
        <f aca="true" t="shared" si="17" ref="I56:I94">D56*0.18</f>
        <v>1365198831.36</v>
      </c>
      <c r="J56" s="9">
        <f aca="true" t="shared" si="18" ref="J56:J94">D56*0.06</f>
        <v>455066277.12</v>
      </c>
      <c r="K56" s="9"/>
    </row>
    <row r="57" spans="1:11" ht="12.75">
      <c r="A57">
        <v>1978</v>
      </c>
      <c r="B57" s="8">
        <v>10201400</v>
      </c>
      <c r="C57" s="8">
        <f t="shared" si="11"/>
        <v>92832740</v>
      </c>
      <c r="D57" s="8">
        <f t="shared" si="12"/>
        <v>8187847668</v>
      </c>
      <c r="E57" s="9">
        <f t="shared" si="13"/>
        <v>1064420196.84</v>
      </c>
      <c r="F57" s="9">
        <f t="shared" si="14"/>
        <v>1883204963.64</v>
      </c>
      <c r="G57" s="9">
        <f t="shared" si="15"/>
        <v>1965083440.32</v>
      </c>
      <c r="H57" s="9">
        <f t="shared" si="16"/>
        <v>1310055626.88</v>
      </c>
      <c r="I57" s="9">
        <f t="shared" si="17"/>
        <v>1473812580.24</v>
      </c>
      <c r="J57" s="9">
        <f t="shared" si="18"/>
        <v>491270860.08</v>
      </c>
      <c r="K57" s="9"/>
    </row>
    <row r="58" spans="1:11" ht="12.75">
      <c r="A58">
        <v>1979</v>
      </c>
      <c r="B58" s="8">
        <v>10188600</v>
      </c>
      <c r="C58" s="8">
        <f t="shared" si="11"/>
        <v>92716260</v>
      </c>
      <c r="D58" s="8">
        <f t="shared" si="12"/>
        <v>8177574132</v>
      </c>
      <c r="E58" s="9">
        <f t="shared" si="13"/>
        <v>1063084637.1600001</v>
      </c>
      <c r="F58" s="9">
        <f t="shared" si="14"/>
        <v>1880842050.3600001</v>
      </c>
      <c r="G58" s="9">
        <f t="shared" si="15"/>
        <v>1962617791.6799998</v>
      </c>
      <c r="H58" s="9">
        <f t="shared" si="16"/>
        <v>1308411861.1200001</v>
      </c>
      <c r="I58" s="9">
        <f t="shared" si="17"/>
        <v>1471963343.76</v>
      </c>
      <c r="J58" s="9">
        <f t="shared" si="18"/>
        <v>490654447.91999996</v>
      </c>
      <c r="K58" s="9"/>
    </row>
    <row r="59" spans="1:11" ht="12.75">
      <c r="A59">
        <v>1980</v>
      </c>
      <c r="B59" s="8">
        <v>10682300</v>
      </c>
      <c r="C59" s="8">
        <f t="shared" si="11"/>
        <v>97208930</v>
      </c>
      <c r="D59" s="8">
        <f t="shared" si="12"/>
        <v>8573827626</v>
      </c>
      <c r="E59" s="9">
        <f t="shared" si="13"/>
        <v>1114597591.38</v>
      </c>
      <c r="F59" s="9">
        <f t="shared" si="14"/>
        <v>1971980353.98</v>
      </c>
      <c r="G59" s="9">
        <f t="shared" si="15"/>
        <v>2057718630.24</v>
      </c>
      <c r="H59" s="9">
        <f t="shared" si="16"/>
        <v>1371812420.16</v>
      </c>
      <c r="I59" s="9">
        <f t="shared" si="17"/>
        <v>1543288972.6799998</v>
      </c>
      <c r="J59" s="9">
        <f t="shared" si="18"/>
        <v>514429657.56</v>
      </c>
      <c r="K59" s="9"/>
    </row>
    <row r="60" spans="1:11" ht="12.75">
      <c r="A60">
        <v>1981</v>
      </c>
      <c r="B60" s="8">
        <v>10850100</v>
      </c>
      <c r="C60" s="8">
        <f t="shared" si="11"/>
        <v>98735910</v>
      </c>
      <c r="D60" s="8">
        <f t="shared" si="12"/>
        <v>8708507262</v>
      </c>
      <c r="E60" s="9">
        <f t="shared" si="13"/>
        <v>1132105944.06</v>
      </c>
      <c r="F60" s="9">
        <f t="shared" si="14"/>
        <v>2002956670.26</v>
      </c>
      <c r="G60" s="9">
        <f t="shared" si="15"/>
        <v>2090041742.8799999</v>
      </c>
      <c r="H60" s="9">
        <f t="shared" si="16"/>
        <v>1393361161.92</v>
      </c>
      <c r="I60" s="9">
        <f t="shared" si="17"/>
        <v>1567531307.1599998</v>
      </c>
      <c r="J60" s="9">
        <f t="shared" si="18"/>
        <v>522510435.71999997</v>
      </c>
      <c r="K60" s="9"/>
    </row>
    <row r="61" spans="1:11" ht="12.75">
      <c r="A61">
        <v>1982</v>
      </c>
      <c r="B61" s="8">
        <v>11957200</v>
      </c>
      <c r="C61" s="8">
        <f t="shared" si="11"/>
        <v>108810520</v>
      </c>
      <c r="D61" s="8">
        <f t="shared" si="12"/>
        <v>9597087864</v>
      </c>
      <c r="E61" s="9">
        <f t="shared" si="13"/>
        <v>1247621422.32</v>
      </c>
      <c r="F61" s="9">
        <f t="shared" si="14"/>
        <v>2207330208.7200003</v>
      </c>
      <c r="G61" s="9">
        <f t="shared" si="15"/>
        <v>2303301087.36</v>
      </c>
      <c r="H61" s="9">
        <f t="shared" si="16"/>
        <v>1535534058.24</v>
      </c>
      <c r="I61" s="9">
        <f t="shared" si="17"/>
        <v>1727475815.52</v>
      </c>
      <c r="J61" s="9">
        <f t="shared" si="18"/>
        <v>575825271.84</v>
      </c>
      <c r="K61" s="9"/>
    </row>
    <row r="62" spans="1:11" ht="12.75">
      <c r="A62">
        <v>1983</v>
      </c>
      <c r="B62" s="8">
        <v>13307200</v>
      </c>
      <c r="C62" s="8">
        <f t="shared" si="11"/>
        <v>121095520</v>
      </c>
      <c r="D62" s="8">
        <f t="shared" si="12"/>
        <v>10680624864</v>
      </c>
      <c r="E62" s="9">
        <f t="shared" si="13"/>
        <v>1388481232.32</v>
      </c>
      <c r="F62" s="9">
        <f t="shared" si="14"/>
        <v>2456543718.7200003</v>
      </c>
      <c r="G62" s="9">
        <f t="shared" si="15"/>
        <v>2563349967.36</v>
      </c>
      <c r="H62" s="9">
        <f t="shared" si="16"/>
        <v>1708899978.24</v>
      </c>
      <c r="I62" s="9">
        <f t="shared" si="17"/>
        <v>1922512475.52</v>
      </c>
      <c r="J62" s="9">
        <f t="shared" si="18"/>
        <v>640837491.84</v>
      </c>
      <c r="K62" s="9"/>
    </row>
    <row r="63" spans="1:11" ht="12.75">
      <c r="A63">
        <v>1984</v>
      </c>
      <c r="B63" s="8">
        <v>14663800</v>
      </c>
      <c r="C63" s="8">
        <f t="shared" si="11"/>
        <v>133440580</v>
      </c>
      <c r="D63" s="8">
        <f t="shared" si="12"/>
        <v>11769459156</v>
      </c>
      <c r="E63" s="9">
        <f t="shared" si="13"/>
        <v>1530029690.28</v>
      </c>
      <c r="F63" s="9">
        <f t="shared" si="14"/>
        <v>2706975605.88</v>
      </c>
      <c r="G63" s="9">
        <f t="shared" si="15"/>
        <v>2824670197.44</v>
      </c>
      <c r="H63" s="9">
        <f t="shared" si="16"/>
        <v>1883113464.96</v>
      </c>
      <c r="I63" s="9">
        <f t="shared" si="17"/>
        <v>2118502648.08</v>
      </c>
      <c r="J63" s="9">
        <f t="shared" si="18"/>
        <v>706167549.36</v>
      </c>
      <c r="K63" s="9"/>
    </row>
    <row r="64" spans="1:11" ht="12.75">
      <c r="A64">
        <v>1985</v>
      </c>
      <c r="B64" s="8">
        <v>15801200</v>
      </c>
      <c r="C64" s="8">
        <f t="shared" si="11"/>
        <v>143790920</v>
      </c>
      <c r="D64" s="8">
        <f t="shared" si="12"/>
        <v>12682359144</v>
      </c>
      <c r="E64" s="9">
        <f t="shared" si="13"/>
        <v>1648706688.72</v>
      </c>
      <c r="F64" s="9">
        <f t="shared" si="14"/>
        <v>2916942603.1200004</v>
      </c>
      <c r="G64" s="9">
        <f t="shared" si="15"/>
        <v>3043766194.56</v>
      </c>
      <c r="H64" s="9">
        <f t="shared" si="16"/>
        <v>2029177463.04</v>
      </c>
      <c r="I64" s="9">
        <f t="shared" si="17"/>
        <v>2282824645.92</v>
      </c>
      <c r="J64" s="9">
        <f t="shared" si="18"/>
        <v>760941548.64</v>
      </c>
      <c r="K64" s="9"/>
    </row>
    <row r="65" spans="1:11" ht="12.75">
      <c r="A65">
        <v>1986</v>
      </c>
      <c r="B65" s="8">
        <v>17031200</v>
      </c>
      <c r="C65" s="8">
        <f t="shared" si="11"/>
        <v>154983920</v>
      </c>
      <c r="D65" s="8">
        <f t="shared" si="12"/>
        <v>13669581744</v>
      </c>
      <c r="E65" s="9">
        <f t="shared" si="13"/>
        <v>1777045626.72</v>
      </c>
      <c r="F65" s="9">
        <f t="shared" si="14"/>
        <v>3144003801.1200004</v>
      </c>
      <c r="G65" s="9">
        <f t="shared" si="15"/>
        <v>3280699618.56</v>
      </c>
      <c r="H65" s="9">
        <f t="shared" si="16"/>
        <v>2187133079.04</v>
      </c>
      <c r="I65" s="9">
        <f t="shared" si="17"/>
        <v>2460524713.92</v>
      </c>
      <c r="J65" s="9">
        <f t="shared" si="18"/>
        <v>820174904.64</v>
      </c>
      <c r="K65" s="9"/>
    </row>
    <row r="66" spans="1:11" ht="12.75">
      <c r="A66">
        <v>1987</v>
      </c>
      <c r="B66" s="8">
        <v>17527700</v>
      </c>
      <c r="C66" s="8">
        <f t="shared" si="11"/>
        <v>159502070</v>
      </c>
      <c r="D66" s="8">
        <f t="shared" si="12"/>
        <v>14068082574</v>
      </c>
      <c r="E66" s="9">
        <f t="shared" si="13"/>
        <v>1828850734.6200001</v>
      </c>
      <c r="F66" s="9">
        <f t="shared" si="14"/>
        <v>3235658992.02</v>
      </c>
      <c r="G66" s="9">
        <f t="shared" si="15"/>
        <v>3376339817.7599998</v>
      </c>
      <c r="H66" s="9">
        <f t="shared" si="16"/>
        <v>2250893211.84</v>
      </c>
      <c r="I66" s="9">
        <f t="shared" si="17"/>
        <v>2532254863.3199997</v>
      </c>
      <c r="J66" s="9">
        <f t="shared" si="18"/>
        <v>844084954.4399999</v>
      </c>
      <c r="K66" s="9"/>
    </row>
    <row r="67" spans="1:11" ht="12.75">
      <c r="A67">
        <v>1988</v>
      </c>
      <c r="B67" s="8">
        <v>18733500</v>
      </c>
      <c r="C67" s="8">
        <f t="shared" si="11"/>
        <v>170474850</v>
      </c>
      <c r="D67" s="8">
        <f t="shared" si="12"/>
        <v>15035881770</v>
      </c>
      <c r="E67" s="9">
        <f t="shared" si="13"/>
        <v>1954664630.1000001</v>
      </c>
      <c r="F67" s="9">
        <f t="shared" si="14"/>
        <v>3458252807.1000004</v>
      </c>
      <c r="G67" s="9">
        <f t="shared" si="15"/>
        <v>3608611624.7999997</v>
      </c>
      <c r="H67" s="9">
        <f t="shared" si="16"/>
        <v>2405741083.2000003</v>
      </c>
      <c r="I67" s="9">
        <f t="shared" si="17"/>
        <v>2706458718.6</v>
      </c>
      <c r="J67" s="9">
        <f t="shared" si="18"/>
        <v>902152906.1999999</v>
      </c>
      <c r="K67" s="9"/>
    </row>
    <row r="68" spans="1:11" ht="12.75">
      <c r="A68">
        <v>1989</v>
      </c>
      <c r="B68" s="8">
        <v>20659300</v>
      </c>
      <c r="C68" s="8">
        <f t="shared" si="11"/>
        <v>187999630</v>
      </c>
      <c r="D68" s="8">
        <f t="shared" si="12"/>
        <v>16581567366</v>
      </c>
      <c r="E68" s="9">
        <f t="shared" si="13"/>
        <v>2155603757.58</v>
      </c>
      <c r="F68" s="9">
        <f t="shared" si="14"/>
        <v>3813760494.1800003</v>
      </c>
      <c r="G68" s="9">
        <f t="shared" si="15"/>
        <v>3979576167.8399997</v>
      </c>
      <c r="H68" s="9">
        <f t="shared" si="16"/>
        <v>2653050778.56</v>
      </c>
      <c r="I68" s="9">
        <f t="shared" si="17"/>
        <v>2984682125.88</v>
      </c>
      <c r="J68" s="9">
        <f t="shared" si="18"/>
        <v>994894041.9599999</v>
      </c>
      <c r="K68" s="9"/>
    </row>
    <row r="69" spans="1:11" ht="12.75">
      <c r="A69">
        <v>1990</v>
      </c>
      <c r="B69" s="8">
        <v>20291900</v>
      </c>
      <c r="C69" s="8">
        <f t="shared" si="11"/>
        <v>184656290</v>
      </c>
      <c r="D69" s="8">
        <f t="shared" si="12"/>
        <v>16286684778</v>
      </c>
      <c r="E69" s="9">
        <f t="shared" si="13"/>
        <v>2117269021.14</v>
      </c>
      <c r="F69" s="9">
        <f t="shared" si="14"/>
        <v>3745937498.94</v>
      </c>
      <c r="G69" s="9">
        <f t="shared" si="15"/>
        <v>3908804346.72</v>
      </c>
      <c r="H69" s="9">
        <f t="shared" si="16"/>
        <v>2605869564.48</v>
      </c>
      <c r="I69" s="9">
        <f t="shared" si="17"/>
        <v>2931603260.04</v>
      </c>
      <c r="J69" s="9">
        <f t="shared" si="18"/>
        <v>977201086.68</v>
      </c>
      <c r="K69" s="9"/>
    </row>
    <row r="70" spans="1:11" ht="12.75">
      <c r="A70">
        <v>1991</v>
      </c>
      <c r="B70" s="8">
        <v>20421200</v>
      </c>
      <c r="C70" s="8">
        <f t="shared" si="11"/>
        <v>185832920</v>
      </c>
      <c r="D70" s="8">
        <f t="shared" si="12"/>
        <v>16390463544</v>
      </c>
      <c r="E70" s="9">
        <f t="shared" si="13"/>
        <v>2130760260.72</v>
      </c>
      <c r="F70" s="9">
        <f t="shared" si="14"/>
        <v>3769806615.1200004</v>
      </c>
      <c r="G70" s="9">
        <f t="shared" si="15"/>
        <v>3933711250.56</v>
      </c>
      <c r="H70" s="9">
        <f t="shared" si="16"/>
        <v>2622474167.04</v>
      </c>
      <c r="I70" s="9">
        <f t="shared" si="17"/>
        <v>2950283437.92</v>
      </c>
      <c r="J70" s="9">
        <f t="shared" si="18"/>
        <v>983427812.64</v>
      </c>
      <c r="K70" s="9"/>
    </row>
    <row r="71" spans="1:11" ht="12.75">
      <c r="A71">
        <v>1992</v>
      </c>
      <c r="B71" s="8">
        <v>21085800</v>
      </c>
      <c r="C71" s="8">
        <f t="shared" si="11"/>
        <v>191880780</v>
      </c>
      <c r="D71" s="8">
        <f t="shared" si="12"/>
        <v>16923884796</v>
      </c>
      <c r="E71" s="9">
        <f t="shared" si="13"/>
        <v>2200105023.48</v>
      </c>
      <c r="F71" s="9">
        <f t="shared" si="14"/>
        <v>3892493503.0800004</v>
      </c>
      <c r="G71" s="9">
        <f t="shared" si="15"/>
        <v>4061732351.04</v>
      </c>
      <c r="H71" s="9">
        <f t="shared" si="16"/>
        <v>2707821567.36</v>
      </c>
      <c r="I71" s="9">
        <f t="shared" si="17"/>
        <v>3046299263.2799997</v>
      </c>
      <c r="J71" s="9">
        <f t="shared" si="18"/>
        <v>1015433087.76</v>
      </c>
      <c r="K71" s="9"/>
    </row>
    <row r="72" spans="1:11" ht="12.75">
      <c r="A72">
        <v>1993</v>
      </c>
      <c r="B72" s="8">
        <v>21294100</v>
      </c>
      <c r="C72" s="8">
        <f t="shared" si="11"/>
        <v>193776310</v>
      </c>
      <c r="D72" s="8">
        <f t="shared" si="12"/>
        <v>17091070542</v>
      </c>
      <c r="E72" s="9">
        <f t="shared" si="13"/>
        <v>2221839170.46</v>
      </c>
      <c r="F72" s="9">
        <f t="shared" si="14"/>
        <v>3930946224.6600003</v>
      </c>
      <c r="G72" s="9">
        <f t="shared" si="15"/>
        <v>4101856930.08</v>
      </c>
      <c r="H72" s="9">
        <f t="shared" si="16"/>
        <v>2734571286.7200003</v>
      </c>
      <c r="I72" s="9">
        <f t="shared" si="17"/>
        <v>3076392697.56</v>
      </c>
      <c r="J72" s="9">
        <f t="shared" si="18"/>
        <v>1025464232.52</v>
      </c>
      <c r="K72" s="9"/>
    </row>
    <row r="73" spans="1:11" ht="12.75">
      <c r="A73">
        <v>1994</v>
      </c>
      <c r="B73" s="8">
        <v>18522000</v>
      </c>
      <c r="C73" s="8">
        <f t="shared" si="11"/>
        <v>168550200</v>
      </c>
      <c r="D73" s="8">
        <f t="shared" si="12"/>
        <v>14866127640</v>
      </c>
      <c r="E73" s="9">
        <f t="shared" si="13"/>
        <v>1932596593.2</v>
      </c>
      <c r="F73" s="9">
        <f t="shared" si="14"/>
        <v>3419209357.2000003</v>
      </c>
      <c r="G73" s="9">
        <f t="shared" si="15"/>
        <v>3567870633.6</v>
      </c>
      <c r="H73" s="9">
        <f t="shared" si="16"/>
        <v>2378580422.4</v>
      </c>
      <c r="I73" s="9">
        <f t="shared" si="17"/>
        <v>2675902975.2</v>
      </c>
      <c r="J73" s="9">
        <f t="shared" si="18"/>
        <v>891967658.4</v>
      </c>
      <c r="K73" s="9"/>
    </row>
    <row r="74" spans="1:11" ht="12.75">
      <c r="A74">
        <v>1995</v>
      </c>
      <c r="B74" s="8">
        <v>19785100</v>
      </c>
      <c r="C74" s="8">
        <f t="shared" si="11"/>
        <v>180044410</v>
      </c>
      <c r="D74" s="8">
        <f t="shared" si="12"/>
        <v>15879916962</v>
      </c>
      <c r="E74" s="9">
        <f t="shared" si="13"/>
        <v>2064389205.0600002</v>
      </c>
      <c r="F74" s="9">
        <f t="shared" si="14"/>
        <v>3652380901.26</v>
      </c>
      <c r="G74" s="9">
        <f t="shared" si="15"/>
        <v>3811180070.8799996</v>
      </c>
      <c r="H74" s="9">
        <f t="shared" si="16"/>
        <v>2540786713.92</v>
      </c>
      <c r="I74" s="9">
        <f t="shared" si="17"/>
        <v>2858385053.16</v>
      </c>
      <c r="J74" s="9">
        <f t="shared" si="18"/>
        <v>952795017.7199999</v>
      </c>
      <c r="K74" s="9"/>
    </row>
    <row r="75" spans="1:11" ht="12.75">
      <c r="A75">
        <v>1996</v>
      </c>
      <c r="B75" s="8">
        <v>19491600</v>
      </c>
      <c r="C75" s="8">
        <f t="shared" si="11"/>
        <v>177373560</v>
      </c>
      <c r="D75" s="8">
        <f t="shared" si="12"/>
        <v>15644347992</v>
      </c>
      <c r="E75" s="9">
        <f t="shared" si="13"/>
        <v>2033765238.96</v>
      </c>
      <c r="F75" s="9">
        <f t="shared" si="14"/>
        <v>3598200038.1600003</v>
      </c>
      <c r="G75" s="9">
        <f t="shared" si="15"/>
        <v>3754643518.08</v>
      </c>
      <c r="H75" s="9">
        <f t="shared" si="16"/>
        <v>2503095678.7200003</v>
      </c>
      <c r="I75" s="9">
        <f t="shared" si="17"/>
        <v>2815982638.56</v>
      </c>
      <c r="J75" s="9">
        <f t="shared" si="18"/>
        <v>938660879.52</v>
      </c>
      <c r="K75" s="9"/>
    </row>
    <row r="76" spans="1:11" ht="12.75">
      <c r="A76">
        <v>1997</v>
      </c>
      <c r="B76" s="8">
        <v>20553730.5</v>
      </c>
      <c r="C76" s="8">
        <f t="shared" si="11"/>
        <v>187038947.54999998</v>
      </c>
      <c r="D76" s="8">
        <f t="shared" si="12"/>
        <v>16496835173.91</v>
      </c>
      <c r="E76" s="9">
        <f t="shared" si="13"/>
        <v>2144588572.6083</v>
      </c>
      <c r="F76" s="9">
        <f t="shared" si="14"/>
        <v>3794272089.9993</v>
      </c>
      <c r="G76" s="9">
        <f t="shared" si="15"/>
        <v>3959240441.7384</v>
      </c>
      <c r="H76" s="9">
        <f t="shared" si="16"/>
        <v>2639493627.8256</v>
      </c>
      <c r="I76" s="9">
        <f t="shared" si="17"/>
        <v>2969430331.3037996</v>
      </c>
      <c r="J76" s="9">
        <f t="shared" si="18"/>
        <v>989810110.4346</v>
      </c>
      <c r="K76" s="9"/>
    </row>
    <row r="77" spans="1:11" ht="12.75">
      <c r="A77">
        <v>1998</v>
      </c>
      <c r="B77" s="8">
        <v>21615861</v>
      </c>
      <c r="C77" s="8">
        <f t="shared" si="11"/>
        <v>196704335.1</v>
      </c>
      <c r="D77" s="8">
        <f t="shared" si="12"/>
        <v>17349322355.82</v>
      </c>
      <c r="E77" s="9">
        <f t="shared" si="13"/>
        <v>2255411906.2566</v>
      </c>
      <c r="F77" s="9">
        <f t="shared" si="14"/>
        <v>3990344141.8386</v>
      </c>
      <c r="G77" s="9">
        <f t="shared" si="15"/>
        <v>4163837365.3967996</v>
      </c>
      <c r="H77" s="9">
        <f t="shared" si="16"/>
        <v>2775891576.9312</v>
      </c>
      <c r="I77" s="9">
        <f t="shared" si="17"/>
        <v>3122878024.0476</v>
      </c>
      <c r="J77" s="9">
        <f t="shared" si="18"/>
        <v>1040959341.3491999</v>
      </c>
      <c r="K77" s="9"/>
    </row>
    <row r="78" spans="1:11" ht="12.75">
      <c r="A78">
        <v>1999</v>
      </c>
      <c r="B78" s="9">
        <f>B77*1.0392</f>
        <v>22463202.751199998</v>
      </c>
      <c r="C78" s="8">
        <f t="shared" si="11"/>
        <v>204415145.03591996</v>
      </c>
      <c r="D78" s="8">
        <f t="shared" si="12"/>
        <v>18029415792.16814</v>
      </c>
      <c r="E78" s="9">
        <f t="shared" si="13"/>
        <v>2343824052.9818583</v>
      </c>
      <c r="F78" s="9">
        <f t="shared" si="14"/>
        <v>4146765632.1986723</v>
      </c>
      <c r="G78" s="9">
        <f t="shared" si="15"/>
        <v>4327059790.120354</v>
      </c>
      <c r="H78" s="9">
        <f t="shared" si="16"/>
        <v>2884706526.7469025</v>
      </c>
      <c r="I78" s="9">
        <f t="shared" si="17"/>
        <v>3245294842.5902653</v>
      </c>
      <c r="J78" s="9">
        <f t="shared" si="18"/>
        <v>1081764947.5300884</v>
      </c>
      <c r="K78" s="9"/>
    </row>
    <row r="79" spans="1:11" ht="12.75">
      <c r="A79">
        <v>2000</v>
      </c>
      <c r="B79" s="9">
        <f aca="true" t="shared" si="19" ref="B79:B94">B78*1.0392</f>
        <v>23343760.299047034</v>
      </c>
      <c r="C79" s="8">
        <f t="shared" si="11"/>
        <v>212428218.721328</v>
      </c>
      <c r="D79" s="8">
        <f t="shared" si="12"/>
        <v>18736168891.22113</v>
      </c>
      <c r="E79" s="9">
        <f t="shared" si="13"/>
        <v>2435701955.858747</v>
      </c>
      <c r="F79" s="9">
        <f t="shared" si="14"/>
        <v>4309318844.98086</v>
      </c>
      <c r="G79" s="9">
        <f t="shared" si="15"/>
        <v>4496680533.893071</v>
      </c>
      <c r="H79" s="9">
        <f t="shared" si="16"/>
        <v>2997787022.595381</v>
      </c>
      <c r="I79" s="9">
        <f t="shared" si="17"/>
        <v>3372510400.419803</v>
      </c>
      <c r="J79" s="9">
        <f t="shared" si="18"/>
        <v>1124170133.4732678</v>
      </c>
      <c r="K79" s="9"/>
    </row>
    <row r="80" spans="1:11" ht="12.75">
      <c r="A80">
        <v>2001</v>
      </c>
      <c r="B80" s="9">
        <f t="shared" si="19"/>
        <v>24258835.702769674</v>
      </c>
      <c r="C80" s="8">
        <f t="shared" si="11"/>
        <v>220755404.89520404</v>
      </c>
      <c r="D80" s="8">
        <f t="shared" si="12"/>
        <v>19470626711.756996</v>
      </c>
      <c r="E80" s="9">
        <f t="shared" si="13"/>
        <v>2531181472.5284095</v>
      </c>
      <c r="F80" s="9">
        <f t="shared" si="14"/>
        <v>4478244143.704109</v>
      </c>
      <c r="G80" s="9">
        <f t="shared" si="15"/>
        <v>4672950410.821679</v>
      </c>
      <c r="H80" s="9">
        <f t="shared" si="16"/>
        <v>3115300273.8811193</v>
      </c>
      <c r="I80" s="9">
        <f t="shared" si="17"/>
        <v>3504712808.116259</v>
      </c>
      <c r="J80" s="9">
        <f t="shared" si="18"/>
        <v>1168237602.7054198</v>
      </c>
      <c r="K80" s="9"/>
    </row>
    <row r="81" spans="1:11" ht="12.75">
      <c r="A81">
        <v>2002</v>
      </c>
      <c r="B81" s="9">
        <f t="shared" si="19"/>
        <v>25209782.062318243</v>
      </c>
      <c r="C81" s="8">
        <f t="shared" si="11"/>
        <v>229409016.767096</v>
      </c>
      <c r="D81" s="8">
        <f t="shared" si="12"/>
        <v>20233875278.85787</v>
      </c>
      <c r="E81" s="9">
        <f t="shared" si="13"/>
        <v>2630403786.251523</v>
      </c>
      <c r="F81" s="9">
        <f t="shared" si="14"/>
        <v>4653791314.13731</v>
      </c>
      <c r="G81" s="9">
        <f t="shared" si="15"/>
        <v>4856130066.925888</v>
      </c>
      <c r="H81" s="9">
        <f t="shared" si="16"/>
        <v>3237420044.617259</v>
      </c>
      <c r="I81" s="9">
        <f t="shared" si="17"/>
        <v>3642097550.194416</v>
      </c>
      <c r="J81" s="9">
        <f t="shared" si="18"/>
        <v>1214032516.731472</v>
      </c>
      <c r="K81" s="9"/>
    </row>
    <row r="82" spans="1:11" ht="12.75">
      <c r="A82">
        <v>2003</v>
      </c>
      <c r="B82" s="9">
        <f t="shared" si="19"/>
        <v>26198005.519161116</v>
      </c>
      <c r="C82" s="8">
        <f t="shared" si="11"/>
        <v>238401850.22436616</v>
      </c>
      <c r="D82" s="8">
        <f t="shared" si="12"/>
        <v>21027043189.789097</v>
      </c>
      <c r="E82" s="9">
        <f t="shared" si="13"/>
        <v>2733515614.6725826</v>
      </c>
      <c r="F82" s="9">
        <f t="shared" si="14"/>
        <v>4836219933.651492</v>
      </c>
      <c r="G82" s="9">
        <f t="shared" si="15"/>
        <v>5046490365.549383</v>
      </c>
      <c r="H82" s="9">
        <f t="shared" si="16"/>
        <v>3364326910.3662558</v>
      </c>
      <c r="I82" s="9">
        <f t="shared" si="17"/>
        <v>3784867774.1620374</v>
      </c>
      <c r="J82" s="9">
        <f t="shared" si="18"/>
        <v>1261622591.3873458</v>
      </c>
      <c r="K82" s="9"/>
    </row>
    <row r="83" spans="1:11" ht="12.75">
      <c r="A83">
        <v>2004</v>
      </c>
      <c r="B83" s="9">
        <f t="shared" si="19"/>
        <v>27224967.33551223</v>
      </c>
      <c r="C83" s="8">
        <f t="shared" si="11"/>
        <v>247747202.75316128</v>
      </c>
      <c r="D83" s="8">
        <f t="shared" si="12"/>
        <v>21851303282.828827</v>
      </c>
      <c r="E83" s="9">
        <f t="shared" si="13"/>
        <v>2840669426.7677474</v>
      </c>
      <c r="F83" s="9">
        <f t="shared" si="14"/>
        <v>5025799755.050631</v>
      </c>
      <c r="G83" s="9">
        <f t="shared" si="15"/>
        <v>5244312787.878919</v>
      </c>
      <c r="H83" s="9">
        <f t="shared" si="16"/>
        <v>3496208525.2526126</v>
      </c>
      <c r="I83" s="9">
        <f t="shared" si="17"/>
        <v>3933234590.9091887</v>
      </c>
      <c r="J83" s="9">
        <f t="shared" si="18"/>
        <v>1311078196.9697297</v>
      </c>
      <c r="K83" s="9"/>
    </row>
    <row r="84" spans="1:11" ht="12.75">
      <c r="A84">
        <v>2005</v>
      </c>
      <c r="B84" s="9">
        <f t="shared" si="19"/>
        <v>28292186.055064306</v>
      </c>
      <c r="C84" s="8">
        <f t="shared" si="11"/>
        <v>257458893.1010852</v>
      </c>
      <c r="D84" s="8">
        <f t="shared" si="12"/>
        <v>22707874371.515713</v>
      </c>
      <c r="E84" s="9">
        <f t="shared" si="13"/>
        <v>2952023668.297043</v>
      </c>
      <c r="F84" s="9">
        <f t="shared" si="14"/>
        <v>5222811105.448614</v>
      </c>
      <c r="G84" s="9">
        <f t="shared" si="15"/>
        <v>5449889849.163771</v>
      </c>
      <c r="H84" s="9">
        <f t="shared" si="16"/>
        <v>3633259899.442514</v>
      </c>
      <c r="I84" s="9">
        <f t="shared" si="17"/>
        <v>4087417386.872828</v>
      </c>
      <c r="J84" s="9">
        <f t="shared" si="18"/>
        <v>1362472462.2909427</v>
      </c>
      <c r="K84" s="9"/>
    </row>
    <row r="85" spans="1:11" ht="12.75">
      <c r="A85">
        <v>2006</v>
      </c>
      <c r="B85" s="9">
        <f t="shared" si="19"/>
        <v>29401239.748422824</v>
      </c>
      <c r="C85" s="8">
        <f t="shared" si="11"/>
        <v>267551281.71064767</v>
      </c>
      <c r="D85" s="8">
        <f t="shared" si="12"/>
        <v>23598023046.879124</v>
      </c>
      <c r="E85" s="9">
        <f t="shared" si="13"/>
        <v>3067742996.094286</v>
      </c>
      <c r="F85" s="9">
        <f t="shared" si="14"/>
        <v>5427545300.782199</v>
      </c>
      <c r="G85" s="9">
        <f t="shared" si="15"/>
        <v>5663525531.25099</v>
      </c>
      <c r="H85" s="9">
        <f t="shared" si="16"/>
        <v>3775683687.50066</v>
      </c>
      <c r="I85" s="9">
        <f t="shared" si="17"/>
        <v>4247644148.438242</v>
      </c>
      <c r="J85" s="9">
        <f t="shared" si="18"/>
        <v>1415881382.8127475</v>
      </c>
      <c r="K85" s="9"/>
    </row>
    <row r="86" spans="1:11" ht="12.75">
      <c r="A86">
        <v>2007</v>
      </c>
      <c r="B86" s="9">
        <f t="shared" si="19"/>
        <v>30553768.346560996</v>
      </c>
      <c r="C86" s="8">
        <f t="shared" si="11"/>
        <v>278039291.9537051</v>
      </c>
      <c r="D86" s="8">
        <f t="shared" si="12"/>
        <v>24523065550.316788</v>
      </c>
      <c r="E86" s="9">
        <f t="shared" si="13"/>
        <v>3187998521.5411825</v>
      </c>
      <c r="F86" s="9">
        <f t="shared" si="14"/>
        <v>5640305076.572862</v>
      </c>
      <c r="G86" s="9">
        <f t="shared" si="15"/>
        <v>5885535732.076029</v>
      </c>
      <c r="H86" s="9">
        <f t="shared" si="16"/>
        <v>3923690488.050686</v>
      </c>
      <c r="I86" s="9">
        <f t="shared" si="17"/>
        <v>4414151799.057022</v>
      </c>
      <c r="J86" s="9">
        <f t="shared" si="18"/>
        <v>1471383933.0190072</v>
      </c>
      <c r="K86" s="9"/>
    </row>
    <row r="87" spans="1:11" ht="12.75">
      <c r="A87">
        <v>2008</v>
      </c>
      <c r="B87" s="9">
        <f t="shared" si="19"/>
        <v>31751476.065746184</v>
      </c>
      <c r="C87" s="8">
        <f t="shared" si="11"/>
        <v>288938432.1982903</v>
      </c>
      <c r="D87" s="8">
        <f t="shared" si="12"/>
        <v>25484369719.889206</v>
      </c>
      <c r="E87" s="9">
        <f t="shared" si="13"/>
        <v>3312968063.585597</v>
      </c>
      <c r="F87" s="9">
        <f t="shared" si="14"/>
        <v>5861405035.574517</v>
      </c>
      <c r="G87" s="9">
        <f t="shared" si="15"/>
        <v>6116248732.773409</v>
      </c>
      <c r="H87" s="9">
        <f t="shared" si="16"/>
        <v>4077499155.182273</v>
      </c>
      <c r="I87" s="9">
        <f t="shared" si="17"/>
        <v>4587186549.580057</v>
      </c>
      <c r="J87" s="9">
        <f t="shared" si="18"/>
        <v>1529062183.1933522</v>
      </c>
      <c r="K87" s="9"/>
    </row>
    <row r="88" spans="1:11" ht="12.75">
      <c r="A88">
        <v>2009</v>
      </c>
      <c r="B88" s="9">
        <f t="shared" si="19"/>
        <v>32996133.92752343</v>
      </c>
      <c r="C88" s="8">
        <f t="shared" si="11"/>
        <v>300264818.7404632</v>
      </c>
      <c r="D88" s="8">
        <f t="shared" si="12"/>
        <v>26483357012.908855</v>
      </c>
      <c r="E88" s="9">
        <f t="shared" si="13"/>
        <v>3442836411.678151</v>
      </c>
      <c r="F88" s="9">
        <f t="shared" si="14"/>
        <v>6091172112.969037</v>
      </c>
      <c r="G88" s="9">
        <f t="shared" si="15"/>
        <v>6356005683.098125</v>
      </c>
      <c r="H88" s="9">
        <f t="shared" si="16"/>
        <v>4237337122.065417</v>
      </c>
      <c r="I88" s="9">
        <f t="shared" si="17"/>
        <v>4767004262.323594</v>
      </c>
      <c r="J88" s="9">
        <f t="shared" si="18"/>
        <v>1589001420.7745314</v>
      </c>
      <c r="K88" s="9"/>
    </row>
    <row r="89" spans="1:11" ht="12.75">
      <c r="A89">
        <v>2010</v>
      </c>
      <c r="B89" s="9">
        <f t="shared" si="19"/>
        <v>34289582.37748235</v>
      </c>
      <c r="C89" s="8">
        <f t="shared" si="11"/>
        <v>312035199.63508934</v>
      </c>
      <c r="D89" s="8">
        <f t="shared" si="12"/>
        <v>27521504607.81488</v>
      </c>
      <c r="E89" s="9">
        <f t="shared" si="13"/>
        <v>3577795599.0159345</v>
      </c>
      <c r="F89" s="9">
        <f t="shared" si="14"/>
        <v>6329946059.797422</v>
      </c>
      <c r="G89" s="9">
        <f t="shared" si="15"/>
        <v>6605161105.875571</v>
      </c>
      <c r="H89" s="9">
        <f t="shared" si="16"/>
        <v>4403440737.2503805</v>
      </c>
      <c r="I89" s="9">
        <f t="shared" si="17"/>
        <v>4953870829.406678</v>
      </c>
      <c r="J89" s="9">
        <f t="shared" si="18"/>
        <v>1651290276.4688928</v>
      </c>
      <c r="K89" s="9"/>
    </row>
    <row r="90" spans="1:11" ht="12.75">
      <c r="A90">
        <v>2011</v>
      </c>
      <c r="B90" s="9">
        <f t="shared" si="19"/>
        <v>35633734.006679654</v>
      </c>
      <c r="C90" s="8">
        <f t="shared" si="11"/>
        <v>324266979.46078485</v>
      </c>
      <c r="D90" s="8">
        <f t="shared" si="12"/>
        <v>28600347588.441223</v>
      </c>
      <c r="E90" s="9">
        <f t="shared" si="13"/>
        <v>3718045186.4973593</v>
      </c>
      <c r="F90" s="9">
        <f t="shared" si="14"/>
        <v>6578079945.341481</v>
      </c>
      <c r="G90" s="9">
        <f t="shared" si="15"/>
        <v>6864083421.225893</v>
      </c>
      <c r="H90" s="9">
        <f t="shared" si="16"/>
        <v>4576055614.150596</v>
      </c>
      <c r="I90" s="9">
        <f t="shared" si="17"/>
        <v>5148062565.91942</v>
      </c>
      <c r="J90" s="9">
        <f t="shared" si="18"/>
        <v>1716020855.3064733</v>
      </c>
      <c r="K90" s="9"/>
    </row>
    <row r="91" spans="1:11" ht="12.75">
      <c r="A91">
        <v>2012</v>
      </c>
      <c r="B91" s="9">
        <f t="shared" si="19"/>
        <v>37030576.37974149</v>
      </c>
      <c r="C91" s="8">
        <f t="shared" si="11"/>
        <v>336978245.05564755</v>
      </c>
      <c r="D91" s="8">
        <f t="shared" si="12"/>
        <v>29721481213.908115</v>
      </c>
      <c r="E91" s="9">
        <f t="shared" si="13"/>
        <v>3863792557.808055</v>
      </c>
      <c r="F91" s="9">
        <f t="shared" si="14"/>
        <v>6835940679.198867</v>
      </c>
      <c r="G91" s="9">
        <f t="shared" si="15"/>
        <v>7133155491.337948</v>
      </c>
      <c r="H91" s="9">
        <f t="shared" si="16"/>
        <v>4755436994.225299</v>
      </c>
      <c r="I91" s="9">
        <f t="shared" si="17"/>
        <v>5349866618.503461</v>
      </c>
      <c r="J91" s="9">
        <f t="shared" si="18"/>
        <v>1783288872.834487</v>
      </c>
      <c r="K91" s="9"/>
    </row>
    <row r="92" spans="1:11" ht="12.75">
      <c r="A92">
        <v>2013</v>
      </c>
      <c r="B92" s="9">
        <f t="shared" si="19"/>
        <v>38482174.973827355</v>
      </c>
      <c r="C92" s="8">
        <f t="shared" si="11"/>
        <v>350187792.2618289</v>
      </c>
      <c r="D92" s="8">
        <f t="shared" si="12"/>
        <v>30886563277.49331</v>
      </c>
      <c r="E92" s="9">
        <f t="shared" si="13"/>
        <v>4015253226.0741305</v>
      </c>
      <c r="F92" s="9">
        <f t="shared" si="14"/>
        <v>7103909553.823462</v>
      </c>
      <c r="G92" s="9">
        <f t="shared" si="15"/>
        <v>7412775186.598393</v>
      </c>
      <c r="H92" s="9">
        <f t="shared" si="16"/>
        <v>4941850124.39893</v>
      </c>
      <c r="I92" s="9">
        <f t="shared" si="17"/>
        <v>5559581389.948795</v>
      </c>
      <c r="J92" s="9">
        <f t="shared" si="18"/>
        <v>1853193796.6495984</v>
      </c>
      <c r="K92" s="9"/>
    </row>
    <row r="93" spans="1:11" ht="12.75">
      <c r="A93">
        <v>2014</v>
      </c>
      <c r="B93" s="9">
        <f t="shared" si="19"/>
        <v>39990676.232801385</v>
      </c>
      <c r="C93" s="8">
        <f t="shared" si="11"/>
        <v>363915153.71849257</v>
      </c>
      <c r="D93" s="8">
        <f t="shared" si="12"/>
        <v>32097316557.971046</v>
      </c>
      <c r="E93" s="9">
        <f t="shared" si="13"/>
        <v>4172651152.5362363</v>
      </c>
      <c r="F93" s="9">
        <f t="shared" si="14"/>
        <v>7382382808.333341</v>
      </c>
      <c r="G93" s="9">
        <f t="shared" si="15"/>
        <v>7703355973.913051</v>
      </c>
      <c r="H93" s="9">
        <f t="shared" si="16"/>
        <v>5135570649.275368</v>
      </c>
      <c r="I93" s="9">
        <f t="shared" si="17"/>
        <v>5777516980.434788</v>
      </c>
      <c r="J93" s="9">
        <f t="shared" si="18"/>
        <v>1925838993.4782627</v>
      </c>
      <c r="K93" s="9"/>
    </row>
    <row r="94" spans="1:11" ht="12.75">
      <c r="A94">
        <v>2015</v>
      </c>
      <c r="B94" s="9">
        <f t="shared" si="19"/>
        <v>41558310.74112719</v>
      </c>
      <c r="C94" s="8">
        <f t="shared" si="11"/>
        <v>378180627.74425745</v>
      </c>
      <c r="D94" s="8">
        <f t="shared" si="12"/>
        <v>33355531367.043507</v>
      </c>
      <c r="E94" s="9">
        <f t="shared" si="13"/>
        <v>4336219077.715656</v>
      </c>
      <c r="F94" s="9">
        <f t="shared" si="14"/>
        <v>7671772214.420007</v>
      </c>
      <c r="G94" s="9">
        <f t="shared" si="15"/>
        <v>8005327528.090442</v>
      </c>
      <c r="H94" s="9">
        <f t="shared" si="16"/>
        <v>5336885018.726961</v>
      </c>
      <c r="I94" s="9">
        <f t="shared" si="17"/>
        <v>6003995646.067831</v>
      </c>
      <c r="J94" s="9">
        <f t="shared" si="18"/>
        <v>2001331882.0226104</v>
      </c>
      <c r="K94" s="9"/>
    </row>
    <row r="96" spans="2:10" ht="12.75">
      <c r="B96" t="s">
        <v>37</v>
      </c>
      <c r="C96" t="s">
        <v>38</v>
      </c>
      <c r="D96" t="s">
        <v>39</v>
      </c>
      <c r="E96" t="s">
        <v>66</v>
      </c>
      <c r="F96" s="9" t="s">
        <v>51</v>
      </c>
      <c r="G96" t="s">
        <v>52</v>
      </c>
      <c r="H96" t="s">
        <v>53</v>
      </c>
      <c r="I96" t="s">
        <v>54</v>
      </c>
      <c r="J96" t="s">
        <v>55</v>
      </c>
    </row>
    <row r="97" spans="1:10" ht="12.75">
      <c r="A97">
        <v>1976</v>
      </c>
      <c r="B97" s="8">
        <v>16586700</v>
      </c>
      <c r="C97" s="9">
        <f aca="true" t="shared" si="20" ref="C97:J106">C2+C55</f>
        <v>139017380</v>
      </c>
      <c r="D97" s="9">
        <f t="shared" si="20"/>
        <v>15847206934</v>
      </c>
      <c r="E97" s="9">
        <f t="shared" si="20"/>
        <v>3937609203.84</v>
      </c>
      <c r="F97" s="9">
        <f t="shared" si="20"/>
        <v>3155082211.5800004</v>
      </c>
      <c r="G97" s="9">
        <f t="shared" si="20"/>
        <v>3476812742</v>
      </c>
      <c r="H97" s="9">
        <f t="shared" si="20"/>
        <v>2127406956.74</v>
      </c>
      <c r="I97" s="9">
        <f t="shared" si="20"/>
        <v>2362721864.88</v>
      </c>
      <c r="J97" s="9">
        <f t="shared" si="20"/>
        <v>787573954.96</v>
      </c>
    </row>
    <row r="98" spans="1:10" ht="12.75">
      <c r="A98">
        <v>1977</v>
      </c>
      <c r="B98" s="8">
        <v>16877600</v>
      </c>
      <c r="C98" s="9">
        <f t="shared" si="20"/>
        <v>140958560</v>
      </c>
      <c r="D98" s="9">
        <f t="shared" si="20"/>
        <v>16230778512</v>
      </c>
      <c r="E98" s="9">
        <f t="shared" si="20"/>
        <v>4098659535.3599997</v>
      </c>
      <c r="F98" s="9">
        <f t="shared" si="20"/>
        <v>3214298624.16</v>
      </c>
      <c r="G98" s="9">
        <f t="shared" si="20"/>
        <v>3549533220.48</v>
      </c>
      <c r="H98" s="9">
        <f t="shared" si="20"/>
        <v>2164607533.92</v>
      </c>
      <c r="I98" s="9">
        <f t="shared" si="20"/>
        <v>2402759698.56</v>
      </c>
      <c r="J98" s="9">
        <f t="shared" si="20"/>
        <v>800919899.52</v>
      </c>
    </row>
    <row r="99" spans="1:10" ht="12.75">
      <c r="A99">
        <v>1978</v>
      </c>
      <c r="B99" s="8">
        <v>19184900</v>
      </c>
      <c r="C99" s="9">
        <f t="shared" si="20"/>
        <v>159310640</v>
      </c>
      <c r="D99" s="9">
        <f t="shared" si="20"/>
        <v>18644821338</v>
      </c>
      <c r="E99" s="9">
        <f t="shared" si="20"/>
        <v>4828930718.04</v>
      </c>
      <c r="F99" s="9">
        <f t="shared" si="20"/>
        <v>3660890487.54</v>
      </c>
      <c r="G99" s="9">
        <f t="shared" si="20"/>
        <v>4056478174.3199997</v>
      </c>
      <c r="H99" s="9">
        <f t="shared" si="20"/>
        <v>2460322730.58</v>
      </c>
      <c r="I99" s="9">
        <f t="shared" si="20"/>
        <v>2728649420.64</v>
      </c>
      <c r="J99" s="9">
        <f t="shared" si="20"/>
        <v>909549806.88</v>
      </c>
    </row>
    <row r="100" spans="1:10" ht="12.75">
      <c r="A100">
        <v>1979</v>
      </c>
      <c r="B100" s="8">
        <v>20701600</v>
      </c>
      <c r="C100" s="9">
        <f t="shared" si="20"/>
        <v>170512460</v>
      </c>
      <c r="D100" s="9">
        <f t="shared" si="20"/>
        <v>20414916392</v>
      </c>
      <c r="E100" s="9">
        <f t="shared" si="20"/>
        <v>5468527850.759999</v>
      </c>
      <c r="F100" s="9">
        <f t="shared" si="20"/>
        <v>3961190234.5600004</v>
      </c>
      <c r="G100" s="9">
        <f t="shared" si="20"/>
        <v>4410086243.68</v>
      </c>
      <c r="H100" s="9">
        <f t="shared" si="20"/>
        <v>2654519509.7200003</v>
      </c>
      <c r="I100" s="9">
        <f t="shared" si="20"/>
        <v>2940444414.96</v>
      </c>
      <c r="J100" s="9">
        <f t="shared" si="20"/>
        <v>980148138.3199999</v>
      </c>
    </row>
    <row r="101" spans="1:10" ht="12.75">
      <c r="A101">
        <v>1980</v>
      </c>
      <c r="B101" s="8">
        <v>20045600</v>
      </c>
      <c r="C101" s="9">
        <f t="shared" si="20"/>
        <v>166497350</v>
      </c>
      <c r="D101" s="9">
        <f t="shared" si="20"/>
        <v>19472896092</v>
      </c>
      <c r="E101" s="9">
        <f t="shared" si="20"/>
        <v>5038262239.139999</v>
      </c>
      <c r="F101" s="9">
        <f t="shared" si="20"/>
        <v>3824821993.2</v>
      </c>
      <c r="G101" s="9">
        <f t="shared" si="20"/>
        <v>4237532323.4400005</v>
      </c>
      <c r="H101" s="9">
        <f t="shared" si="20"/>
        <v>2570709951.42</v>
      </c>
      <c r="I101" s="9">
        <f t="shared" si="20"/>
        <v>2851177188.5999994</v>
      </c>
      <c r="J101" s="9">
        <f t="shared" si="20"/>
        <v>950392396.2</v>
      </c>
    </row>
    <row r="102" spans="1:10" ht="12.75">
      <c r="A102">
        <v>1981</v>
      </c>
      <c r="B102" s="8">
        <v>21202700</v>
      </c>
      <c r="C102" s="9">
        <f t="shared" si="20"/>
        <v>175345150</v>
      </c>
      <c r="D102" s="9">
        <f t="shared" si="20"/>
        <v>20759140714</v>
      </c>
      <c r="E102" s="9">
        <f t="shared" si="20"/>
        <v>5470333986.780001</v>
      </c>
      <c r="F102" s="9">
        <f t="shared" si="20"/>
        <v>4051564357.1000004</v>
      </c>
      <c r="G102" s="9">
        <f t="shared" si="20"/>
        <v>4500168433.28</v>
      </c>
      <c r="H102" s="9">
        <f t="shared" si="20"/>
        <v>2718930841.6400003</v>
      </c>
      <c r="I102" s="9">
        <f t="shared" si="20"/>
        <v>3013607321.3999996</v>
      </c>
      <c r="J102" s="9">
        <f t="shared" si="20"/>
        <v>1004535773.8</v>
      </c>
    </row>
    <row r="103" spans="1:10" ht="12.75">
      <c r="A103">
        <v>1982</v>
      </c>
      <c r="B103" s="8">
        <v>22980800.000000004</v>
      </c>
      <c r="C103" s="9">
        <f t="shared" si="20"/>
        <v>190385160</v>
      </c>
      <c r="D103" s="9">
        <f t="shared" si="20"/>
        <v>22428778736</v>
      </c>
      <c r="E103" s="9">
        <f t="shared" si="20"/>
        <v>5867030136.24</v>
      </c>
      <c r="F103" s="9">
        <f t="shared" si="20"/>
        <v>4388717656.960001</v>
      </c>
      <c r="G103" s="9">
        <f t="shared" si="20"/>
        <v>4869639261.76</v>
      </c>
      <c r="H103" s="9">
        <f t="shared" si="20"/>
        <v>2947020054.16</v>
      </c>
      <c r="I103" s="9">
        <f t="shared" si="20"/>
        <v>3267278720.16</v>
      </c>
      <c r="J103" s="9">
        <f t="shared" si="20"/>
        <v>1089092906.72</v>
      </c>
    </row>
    <row r="104" spans="1:10" ht="12.75">
      <c r="A104">
        <v>1983</v>
      </c>
      <c r="B104" s="8">
        <v>23682500</v>
      </c>
      <c r="C104" s="9">
        <f t="shared" si="20"/>
        <v>197872740</v>
      </c>
      <c r="D104" s="9">
        <f t="shared" si="20"/>
        <v>22757681570</v>
      </c>
      <c r="E104" s="9">
        <f t="shared" si="20"/>
        <v>5736221646.48</v>
      </c>
      <c r="F104" s="9">
        <f t="shared" si="20"/>
        <v>4509643358.740001</v>
      </c>
      <c r="G104" s="9">
        <f t="shared" si="20"/>
        <v>4978761308.56</v>
      </c>
      <c r="H104" s="9">
        <f t="shared" si="20"/>
        <v>3037376215.9</v>
      </c>
      <c r="I104" s="9">
        <f t="shared" si="20"/>
        <v>3371759280.24</v>
      </c>
      <c r="J104" s="9">
        <f t="shared" si="20"/>
        <v>1123919760.08</v>
      </c>
    </row>
    <row r="105" spans="1:10" ht="12.75">
      <c r="A105">
        <v>1984</v>
      </c>
      <c r="B105" s="8">
        <v>27329500</v>
      </c>
      <c r="C105" s="9">
        <f t="shared" si="20"/>
        <v>227166760</v>
      </c>
      <c r="D105" s="9">
        <f t="shared" si="20"/>
        <v>26512587270</v>
      </c>
      <c r="E105" s="9">
        <f t="shared" si="20"/>
        <v>6837555811.320001</v>
      </c>
      <c r="F105" s="9">
        <f t="shared" si="20"/>
        <v>5213307385.26</v>
      </c>
      <c r="G105" s="9">
        <f t="shared" si="20"/>
        <v>5773295820.240001</v>
      </c>
      <c r="H105" s="9">
        <f t="shared" si="20"/>
        <v>3504857557.5</v>
      </c>
      <c r="I105" s="9">
        <f t="shared" si="20"/>
        <v>3887678021.76</v>
      </c>
      <c r="J105" s="9">
        <f t="shared" si="20"/>
        <v>1295892673.92</v>
      </c>
    </row>
    <row r="106" spans="1:10" ht="12.75">
      <c r="A106">
        <v>1985</v>
      </c>
      <c r="B106" s="8">
        <v>28850400</v>
      </c>
      <c r="C106" s="9">
        <f t="shared" si="20"/>
        <v>240355000</v>
      </c>
      <c r="D106" s="9">
        <f t="shared" si="20"/>
        <v>27871888928</v>
      </c>
      <c r="E106" s="9">
        <f t="shared" si="20"/>
        <v>7116937410.960001</v>
      </c>
      <c r="F106" s="9">
        <f t="shared" si="20"/>
        <v>5499162666.400002</v>
      </c>
      <c r="G106" s="9">
        <f t="shared" si="20"/>
        <v>6081672151.360001</v>
      </c>
      <c r="H106" s="9">
        <f t="shared" si="20"/>
        <v>3700025739.28</v>
      </c>
      <c r="I106" s="9">
        <f t="shared" si="20"/>
        <v>4105568220</v>
      </c>
      <c r="J106" s="9">
        <f t="shared" si="20"/>
        <v>1368522740</v>
      </c>
    </row>
    <row r="107" spans="1:10" ht="12.75">
      <c r="A107">
        <v>1986</v>
      </c>
      <c r="B107" s="8">
        <v>31702500</v>
      </c>
      <c r="C107" s="9">
        <f aca="true" t="shared" si="21" ref="C107:J116">C12+C65</f>
        <v>263551540</v>
      </c>
      <c r="D107" s="9">
        <f t="shared" si="21"/>
        <v>30747268370</v>
      </c>
      <c r="E107" s="9">
        <f t="shared" si="21"/>
        <v>7925012812.080001</v>
      </c>
      <c r="F107" s="9">
        <f t="shared" si="21"/>
        <v>6047210527.540001</v>
      </c>
      <c r="G107" s="9">
        <f t="shared" si="21"/>
        <v>6696236943.76</v>
      </c>
      <c r="H107" s="9">
        <f t="shared" si="21"/>
        <v>4065678607.9</v>
      </c>
      <c r="I107" s="9">
        <f t="shared" si="21"/>
        <v>4509847109.04</v>
      </c>
      <c r="J107" s="9">
        <f t="shared" si="21"/>
        <v>1503282369.68</v>
      </c>
    </row>
    <row r="108" spans="1:10" ht="12.75">
      <c r="A108">
        <v>1987</v>
      </c>
      <c r="B108" s="8">
        <v>34067500</v>
      </c>
      <c r="C108" s="9">
        <f t="shared" si="21"/>
        <v>281896590</v>
      </c>
      <c r="D108" s="9">
        <f t="shared" si="21"/>
        <v>33320740570</v>
      </c>
      <c r="E108" s="9">
        <f t="shared" si="21"/>
        <v>8759807613.18</v>
      </c>
      <c r="F108" s="9">
        <f t="shared" si="21"/>
        <v>6508610851.34</v>
      </c>
      <c r="G108" s="9">
        <f t="shared" si="21"/>
        <v>7226871416.96</v>
      </c>
      <c r="H108" s="9">
        <f t="shared" si="21"/>
        <v>4368685591.4</v>
      </c>
      <c r="I108" s="9">
        <f t="shared" si="21"/>
        <v>4842573822.84</v>
      </c>
      <c r="J108" s="9">
        <f t="shared" si="21"/>
        <v>1614191274.28</v>
      </c>
    </row>
    <row r="109" spans="1:10" ht="12.75">
      <c r="A109">
        <v>1988</v>
      </c>
      <c r="B109" s="8">
        <v>36765600</v>
      </c>
      <c r="C109" s="9">
        <f t="shared" si="21"/>
        <v>303912390</v>
      </c>
      <c r="D109" s="9">
        <f t="shared" si="21"/>
        <v>36025606812</v>
      </c>
      <c r="E109" s="9">
        <f t="shared" si="21"/>
        <v>9510965645.22</v>
      </c>
      <c r="F109" s="9">
        <f t="shared" si="21"/>
        <v>7026506064.240001</v>
      </c>
      <c r="G109" s="9">
        <f t="shared" si="21"/>
        <v>7806556633.2</v>
      </c>
      <c r="H109" s="9">
        <f t="shared" si="21"/>
        <v>4714610837.82</v>
      </c>
      <c r="I109" s="9">
        <f t="shared" si="21"/>
        <v>5225225723.639999</v>
      </c>
      <c r="J109" s="9">
        <f t="shared" si="21"/>
        <v>1741741907.88</v>
      </c>
    </row>
    <row r="110" spans="1:10" ht="12.75">
      <c r="A110">
        <v>1989</v>
      </c>
      <c r="B110" s="8">
        <v>38712300</v>
      </c>
      <c r="C110" s="9">
        <f t="shared" si="21"/>
        <v>321591830</v>
      </c>
      <c r="D110" s="9">
        <f t="shared" si="21"/>
        <v>37595620426</v>
      </c>
      <c r="E110" s="9">
        <f t="shared" si="21"/>
        <v>9720662859.18</v>
      </c>
      <c r="F110" s="9">
        <f t="shared" si="21"/>
        <v>7386149514.380001</v>
      </c>
      <c r="G110" s="9">
        <f t="shared" si="21"/>
        <v>8182386779.84</v>
      </c>
      <c r="H110" s="9">
        <f t="shared" si="21"/>
        <v>4964596615.16</v>
      </c>
      <c r="I110" s="9">
        <f t="shared" si="21"/>
        <v>5506368493.08</v>
      </c>
      <c r="J110" s="9">
        <f t="shared" si="21"/>
        <v>1835456164.36</v>
      </c>
    </row>
    <row r="111" spans="1:10" ht="12.75">
      <c r="A111">
        <v>1990</v>
      </c>
      <c r="B111" s="8">
        <v>40970200</v>
      </c>
      <c r="C111" s="9">
        <f t="shared" si="21"/>
        <v>337675710</v>
      </c>
      <c r="D111" s="9">
        <f t="shared" si="21"/>
        <v>40356639544</v>
      </c>
      <c r="E111" s="9">
        <f t="shared" si="21"/>
        <v>10782452736.9</v>
      </c>
      <c r="F111" s="9">
        <f t="shared" si="21"/>
        <v>7837829809.16</v>
      </c>
      <c r="G111" s="9">
        <f t="shared" si="21"/>
        <v>8722795299.92</v>
      </c>
      <c r="H111" s="9">
        <f t="shared" si="21"/>
        <v>5253564588.74</v>
      </c>
      <c r="I111" s="9">
        <f t="shared" si="21"/>
        <v>5819997831.96</v>
      </c>
      <c r="J111" s="9">
        <f t="shared" si="21"/>
        <v>1939999277.32</v>
      </c>
    </row>
    <row r="112" spans="1:10" ht="12.75">
      <c r="A112">
        <v>1991</v>
      </c>
      <c r="B112" s="8">
        <v>39560800</v>
      </c>
      <c r="C112" s="9">
        <f t="shared" si="21"/>
        <v>327465960</v>
      </c>
      <c r="D112" s="9">
        <f t="shared" si="21"/>
        <v>38669340736</v>
      </c>
      <c r="E112" s="9">
        <f t="shared" si="21"/>
        <v>10151156049.84</v>
      </c>
      <c r="F112" s="9">
        <f t="shared" si="21"/>
        <v>7557215737.76</v>
      </c>
      <c r="G112" s="9">
        <f t="shared" si="21"/>
        <v>8389486688.960001</v>
      </c>
      <c r="H112" s="9">
        <f t="shared" si="21"/>
        <v>5073150658.16</v>
      </c>
      <c r="I112" s="9">
        <f t="shared" si="21"/>
        <v>5623748700.96</v>
      </c>
      <c r="J112" s="9">
        <f t="shared" si="21"/>
        <v>1874582900.3200002</v>
      </c>
    </row>
    <row r="113" spans="1:10" ht="12.75">
      <c r="A113">
        <v>1992</v>
      </c>
      <c r="B113" s="8">
        <v>40536200</v>
      </c>
      <c r="C113" s="9">
        <f t="shared" si="21"/>
        <v>335813740</v>
      </c>
      <c r="D113" s="9">
        <f t="shared" si="21"/>
        <v>39564539404</v>
      </c>
      <c r="E113" s="9">
        <f t="shared" si="21"/>
        <v>10350740682.36</v>
      </c>
      <c r="F113" s="9">
        <f t="shared" si="21"/>
        <v>7741404786.440001</v>
      </c>
      <c r="G113" s="9">
        <f t="shared" si="21"/>
        <v>8589863272.64</v>
      </c>
      <c r="H113" s="9">
        <f t="shared" si="21"/>
        <v>5198293574.24</v>
      </c>
      <c r="I113" s="9">
        <f t="shared" si="21"/>
        <v>5763177816.24</v>
      </c>
      <c r="J113" s="9">
        <f t="shared" si="21"/>
        <v>1921059272.08</v>
      </c>
    </row>
    <row r="114" spans="1:10" ht="12.75">
      <c r="A114">
        <v>1993</v>
      </c>
      <c r="B114" s="8">
        <v>41032600</v>
      </c>
      <c r="C114" s="9">
        <f t="shared" si="21"/>
        <v>339841210</v>
      </c>
      <c r="D114" s="9">
        <f t="shared" si="21"/>
        <v>40067079312</v>
      </c>
      <c r="E114" s="9">
        <f t="shared" si="21"/>
        <v>10493202327.66</v>
      </c>
      <c r="F114" s="9">
        <f t="shared" si="21"/>
        <v>7836867715.56</v>
      </c>
      <c r="G114" s="9">
        <f t="shared" si="21"/>
        <v>8697058684.08</v>
      </c>
      <c r="H114" s="9">
        <f t="shared" si="21"/>
        <v>5261932251.42</v>
      </c>
      <c r="I114" s="9">
        <f t="shared" si="21"/>
        <v>5833513749.96</v>
      </c>
      <c r="J114" s="9">
        <f t="shared" si="21"/>
        <v>1944504583.3200002</v>
      </c>
    </row>
    <row r="115" spans="1:10" ht="12.75">
      <c r="A115">
        <v>1994</v>
      </c>
      <c r="B115" s="8">
        <v>39858500</v>
      </c>
      <c r="C115" s="9">
        <f t="shared" si="21"/>
        <v>326440300</v>
      </c>
      <c r="D115" s="9">
        <f t="shared" si="21"/>
        <v>39702240370</v>
      </c>
      <c r="E115" s="9">
        <f t="shared" si="21"/>
        <v>10873597176</v>
      </c>
      <c r="F115" s="9">
        <f t="shared" si="21"/>
        <v>7641348521.300001</v>
      </c>
      <c r="G115" s="9">
        <f t="shared" si="21"/>
        <v>8535093179.6</v>
      </c>
      <c r="H115" s="9">
        <f t="shared" si="21"/>
        <v>5110552822.700001</v>
      </c>
      <c r="I115" s="9">
        <f t="shared" si="21"/>
        <v>5656236502.799999</v>
      </c>
      <c r="J115" s="9">
        <f t="shared" si="21"/>
        <v>1885412167.6</v>
      </c>
    </row>
    <row r="116" spans="1:10" ht="12.75">
      <c r="A116">
        <v>1995</v>
      </c>
      <c r="B116" s="8">
        <v>40867200</v>
      </c>
      <c r="C116" s="9">
        <f t="shared" si="21"/>
        <v>336051950</v>
      </c>
      <c r="D116" s="9">
        <f t="shared" si="21"/>
        <v>40419903004</v>
      </c>
      <c r="E116" s="9">
        <f t="shared" si="21"/>
        <v>10898784180.179998</v>
      </c>
      <c r="F116" s="9">
        <f t="shared" si="21"/>
        <v>7824178528.400001</v>
      </c>
      <c r="G116" s="9">
        <f t="shared" si="21"/>
        <v>8719177279.28</v>
      </c>
      <c r="H116" s="9">
        <f t="shared" si="21"/>
        <v>5240185178.54</v>
      </c>
      <c r="I116" s="9">
        <f t="shared" si="21"/>
        <v>5803183378.2</v>
      </c>
      <c r="J116" s="9">
        <f t="shared" si="21"/>
        <v>1934394459.4</v>
      </c>
    </row>
    <row r="117" spans="1:10" ht="12.75">
      <c r="A117">
        <v>1996</v>
      </c>
      <c r="B117" s="8">
        <v>43001700</v>
      </c>
      <c r="C117" s="9">
        <f aca="true" t="shared" si="22" ref="C117:J126">C22+C75</f>
        <v>351348300</v>
      </c>
      <c r="D117" s="9">
        <f t="shared" si="22"/>
        <v>43010574594</v>
      </c>
      <c r="E117" s="9">
        <f t="shared" si="22"/>
        <v>11885606815.68</v>
      </c>
      <c r="F117" s="9">
        <f t="shared" si="22"/>
        <v>8250458560.500002</v>
      </c>
      <c r="G117" s="9">
        <f t="shared" si="22"/>
        <v>9227888838.480001</v>
      </c>
      <c r="H117" s="9">
        <f t="shared" si="22"/>
        <v>5513380604.940001</v>
      </c>
      <c r="I117" s="9">
        <f t="shared" si="22"/>
        <v>6099929830.8</v>
      </c>
      <c r="J117" s="9">
        <f t="shared" si="22"/>
        <v>2033309943.6000001</v>
      </c>
    </row>
    <row r="118" spans="1:10" ht="12.75">
      <c r="A118">
        <v>1997</v>
      </c>
      <c r="B118" s="8">
        <v>45850218</v>
      </c>
      <c r="C118" s="9">
        <f t="shared" si="22"/>
        <v>374232955.04999995</v>
      </c>
      <c r="D118" s="9">
        <f t="shared" si="22"/>
        <v>45942452553.66</v>
      </c>
      <c r="E118" s="9">
        <f t="shared" si="22"/>
        <v>12745010829.3183</v>
      </c>
      <c r="F118" s="9">
        <f t="shared" si="22"/>
        <v>8800027044.5568</v>
      </c>
      <c r="G118" s="9">
        <f t="shared" si="22"/>
        <v>9848363917.6884</v>
      </c>
      <c r="H118" s="9">
        <f t="shared" si="22"/>
        <v>5878511539.598101</v>
      </c>
      <c r="I118" s="9">
        <f t="shared" si="22"/>
        <v>6502904416.8738</v>
      </c>
      <c r="J118" s="9">
        <f t="shared" si="22"/>
        <v>2167634805.6246004</v>
      </c>
    </row>
    <row r="119" spans="1:10" ht="12.75">
      <c r="A119">
        <v>1998</v>
      </c>
      <c r="B119" s="8">
        <v>48698736</v>
      </c>
      <c r="C119" s="9">
        <f t="shared" si="22"/>
        <v>397117610.1</v>
      </c>
      <c r="D119" s="9">
        <f t="shared" si="22"/>
        <v>48874330513.32001</v>
      </c>
      <c r="E119" s="9">
        <f t="shared" si="22"/>
        <v>13604414842.9566</v>
      </c>
      <c r="F119" s="9">
        <f t="shared" si="22"/>
        <v>9349595528.613602</v>
      </c>
      <c r="G119" s="9">
        <f t="shared" si="22"/>
        <v>10468838996.896801</v>
      </c>
      <c r="H119" s="9">
        <f t="shared" si="22"/>
        <v>6243642474.256201</v>
      </c>
      <c r="I119" s="9">
        <f t="shared" si="22"/>
        <v>6905879002.947599</v>
      </c>
      <c r="J119" s="9">
        <f t="shared" si="22"/>
        <v>2301959667.6492</v>
      </c>
    </row>
    <row r="120" spans="1:10" ht="12.75">
      <c r="A120">
        <v>1999</v>
      </c>
      <c r="B120" s="9">
        <f aca="true" t="shared" si="23" ref="B120:B136">B25+B78</f>
        <v>51352505.51369999</v>
      </c>
      <c r="C120" s="9">
        <f t="shared" si="22"/>
        <v>418195985.47841996</v>
      </c>
      <c r="D120" s="9">
        <f t="shared" si="22"/>
        <v>51657141993.77339</v>
      </c>
      <c r="E120" s="9">
        <f t="shared" si="22"/>
        <v>14449805485.55975</v>
      </c>
      <c r="F120" s="9">
        <f t="shared" si="22"/>
        <v>9863479086.471565</v>
      </c>
      <c r="G120" s="9">
        <f t="shared" si="22"/>
        <v>11052605030.441404</v>
      </c>
      <c r="H120" s="9">
        <f t="shared" si="22"/>
        <v>6583756408.92348</v>
      </c>
      <c r="I120" s="9">
        <f t="shared" si="22"/>
        <v>7280621986.782895</v>
      </c>
      <c r="J120" s="9">
        <f t="shared" si="22"/>
        <v>2426873995.5942984</v>
      </c>
    </row>
    <row r="121" spans="1:10" ht="12.75">
      <c r="A121">
        <v>2000</v>
      </c>
      <c r="B121" s="9">
        <f t="shared" si="23"/>
        <v>54159979.55580579</v>
      </c>
      <c r="C121" s="9">
        <f t="shared" si="22"/>
        <v>440468241.22134274</v>
      </c>
      <c r="D121" s="9">
        <f t="shared" si="22"/>
        <v>54606864430.47345</v>
      </c>
      <c r="E121" s="9">
        <f t="shared" si="22"/>
        <v>15349152349.989582</v>
      </c>
      <c r="F121" s="9">
        <f t="shared" si="22"/>
        <v>10407337086.653755</v>
      </c>
      <c r="G121" s="9">
        <f t="shared" si="22"/>
        <v>11670819641.743534</v>
      </c>
      <c r="H121" s="9">
        <f t="shared" si="22"/>
        <v>6943563531.913136</v>
      </c>
      <c r="I121" s="9">
        <f t="shared" si="22"/>
        <v>7676993865.130081</v>
      </c>
      <c r="J121" s="9">
        <f t="shared" si="22"/>
        <v>2558997955.0433607</v>
      </c>
    </row>
    <row r="122" spans="1:10" ht="12.75">
      <c r="A122">
        <v>2001</v>
      </c>
      <c r="B122" s="9">
        <f t="shared" si="23"/>
        <v>57130496.78395423</v>
      </c>
      <c r="C122" s="9">
        <f t="shared" si="22"/>
        <v>464005696.89596975</v>
      </c>
      <c r="D122" s="9">
        <f t="shared" si="22"/>
        <v>57733897643.47745</v>
      </c>
      <c r="E122" s="9">
        <f t="shared" si="22"/>
        <v>16305959007.947771</v>
      </c>
      <c r="F122" s="9">
        <f t="shared" si="22"/>
        <v>10983000202.096586</v>
      </c>
      <c r="G122" s="9">
        <f t="shared" si="22"/>
        <v>12325604597.16577</v>
      </c>
      <c r="H122" s="9">
        <f t="shared" si="22"/>
        <v>7324260076.370369</v>
      </c>
      <c r="I122" s="9">
        <f t="shared" si="22"/>
        <v>8096305319.922712</v>
      </c>
      <c r="J122" s="9">
        <f t="shared" si="22"/>
        <v>2698768439.974238</v>
      </c>
    </row>
    <row r="123" spans="1:10" ht="12.75">
      <c r="A123">
        <v>2002</v>
      </c>
      <c r="B123" s="9">
        <f t="shared" si="23"/>
        <v>60273982.93761781</v>
      </c>
      <c r="C123" s="9">
        <f t="shared" si="22"/>
        <v>488884103.2443128</v>
      </c>
      <c r="D123" s="9">
        <f t="shared" si="22"/>
        <v>61049306381.724075</v>
      </c>
      <c r="E123" s="9">
        <f t="shared" si="22"/>
        <v>17323958983.28336</v>
      </c>
      <c r="F123" s="9">
        <f t="shared" si="22"/>
        <v>11592414601.624565</v>
      </c>
      <c r="G123" s="9">
        <f t="shared" si="22"/>
        <v>13019216287.49913</v>
      </c>
      <c r="H123" s="9">
        <f t="shared" si="22"/>
        <v>7727117465.932542</v>
      </c>
      <c r="I123" s="9">
        <f t="shared" si="22"/>
        <v>8539949282.538362</v>
      </c>
      <c r="J123" s="9">
        <f t="shared" si="22"/>
        <v>2846649760.846121</v>
      </c>
    </row>
    <row r="124" spans="1:10" ht="12.75">
      <c r="A124">
        <v>2003</v>
      </c>
      <c r="B124" s="9">
        <f t="shared" si="23"/>
        <v>63600988.59284316</v>
      </c>
      <c r="C124" s="9">
        <f t="shared" si="22"/>
        <v>515183924.9696133</v>
      </c>
      <c r="D124" s="9">
        <f t="shared" si="22"/>
        <v>64564863547.21648</v>
      </c>
      <c r="E124" s="9">
        <f t="shared" si="22"/>
        <v>18407130943.34644</v>
      </c>
      <c r="F124" s="9">
        <f t="shared" si="22"/>
        <v>12237649394.414146</v>
      </c>
      <c r="G124" s="9">
        <f t="shared" si="22"/>
        <v>13754054437.03486</v>
      </c>
      <c r="H124" s="9">
        <f t="shared" si="22"/>
        <v>8153487149.683268</v>
      </c>
      <c r="I124" s="9">
        <f t="shared" si="22"/>
        <v>9009406217.053324</v>
      </c>
      <c r="J124" s="9">
        <f t="shared" si="22"/>
        <v>3003135405.684441</v>
      </c>
    </row>
    <row r="125" spans="1:10" ht="12.75">
      <c r="A125">
        <v>2004</v>
      </c>
      <c r="B125" s="9">
        <f t="shared" si="23"/>
        <v>67122729.38020886</v>
      </c>
      <c r="C125" s="9">
        <f t="shared" si="22"/>
        <v>542990641.8839164</v>
      </c>
      <c r="D125" s="9">
        <f t="shared" si="22"/>
        <v>68293096258.09661</v>
      </c>
      <c r="E125" s="9">
        <f t="shared" si="22"/>
        <v>19559714897.864147</v>
      </c>
      <c r="F125" s="9">
        <f t="shared" si="22"/>
        <v>12920904560.846153</v>
      </c>
      <c r="G125" s="9">
        <f t="shared" si="22"/>
        <v>14532671382.932476</v>
      </c>
      <c r="H125" s="9">
        <f t="shared" si="22"/>
        <v>8604805752.532068</v>
      </c>
      <c r="I125" s="9">
        <f t="shared" si="22"/>
        <v>9506249747.941322</v>
      </c>
      <c r="J125" s="9">
        <f t="shared" si="22"/>
        <v>3168749915.980441</v>
      </c>
    </row>
    <row r="126" spans="1:10" ht="12.75">
      <c r="A126">
        <v>2005</v>
      </c>
      <c r="B126" s="9">
        <f t="shared" si="23"/>
        <v>70851128.8281422</v>
      </c>
      <c r="C126" s="9">
        <f t="shared" si="22"/>
        <v>572395069.6218617</v>
      </c>
      <c r="D126" s="9">
        <f t="shared" si="22"/>
        <v>72247334938.23386</v>
      </c>
      <c r="E126" s="9">
        <f t="shared" si="22"/>
        <v>20786229472.31557</v>
      </c>
      <c r="F126" s="9">
        <f t="shared" si="22"/>
        <v>13644519401.790699</v>
      </c>
      <c r="G126" s="9">
        <f t="shared" si="22"/>
        <v>15357781962.507399</v>
      </c>
      <c r="H126" s="9">
        <f t="shared" si="22"/>
        <v>9082600561.78151</v>
      </c>
      <c r="I126" s="9">
        <f t="shared" si="22"/>
        <v>10032152654.879005</v>
      </c>
      <c r="J126" s="9">
        <f t="shared" si="22"/>
        <v>3344050884.959668</v>
      </c>
    </row>
    <row r="127" spans="1:10" ht="12.75">
      <c r="A127">
        <v>2006</v>
      </c>
      <c r="B127" s="9">
        <f t="shared" si="23"/>
        <v>74798864.00446501</v>
      </c>
      <c r="C127" s="9">
        <f aca="true" t="shared" si="24" ref="C127:J136">C32+C85</f>
        <v>603493701.2053599</v>
      </c>
      <c r="D127" s="9">
        <f t="shared" si="24"/>
        <v>76441765633.39737</v>
      </c>
      <c r="E127" s="9">
        <f t="shared" si="24"/>
        <v>22091490327.240852</v>
      </c>
      <c r="F127" s="9">
        <f t="shared" si="24"/>
        <v>14410981540.4903</v>
      </c>
      <c r="G127" s="9">
        <f t="shared" si="24"/>
        <v>16232274048.55464</v>
      </c>
      <c r="H127" s="9">
        <f t="shared" si="24"/>
        <v>9588495372.017666</v>
      </c>
      <c r="I127" s="9">
        <f t="shared" si="24"/>
        <v>10588893258.82043</v>
      </c>
      <c r="J127" s="9">
        <f t="shared" si="24"/>
        <v>3529631086.2734776</v>
      </c>
    </row>
    <row r="128" spans="1:10" ht="12.75">
      <c r="A128">
        <v>2007</v>
      </c>
      <c r="B128" s="9">
        <f t="shared" si="23"/>
        <v>78979414.1404812</v>
      </c>
      <c r="C128" s="9">
        <f t="shared" si="24"/>
        <v>636389070.8287146</v>
      </c>
      <c r="D128" s="9">
        <f t="shared" si="24"/>
        <v>80891485767.35579</v>
      </c>
      <c r="E128" s="9">
        <f t="shared" si="24"/>
        <v>23480629799.675224</v>
      </c>
      <c r="F128" s="9">
        <f t="shared" si="24"/>
        <v>15222936513.469494</v>
      </c>
      <c r="G128" s="9">
        <f t="shared" si="24"/>
        <v>17159219775.48383</v>
      </c>
      <c r="H128" s="9">
        <f t="shared" si="24"/>
        <v>10124216711.924976</v>
      </c>
      <c r="I128" s="9">
        <f t="shared" si="24"/>
        <v>11178362225.101702</v>
      </c>
      <c r="J128" s="9">
        <f t="shared" si="24"/>
        <v>3726120741.7005672</v>
      </c>
    </row>
    <row r="129" spans="1:10" ht="12.75">
      <c r="A129">
        <v>2008</v>
      </c>
      <c r="B129" s="9">
        <f t="shared" si="23"/>
        <v>83407112.43412086</v>
      </c>
      <c r="C129" s="9">
        <f t="shared" si="24"/>
        <v>671190141.324263</v>
      </c>
      <c r="D129" s="9">
        <f t="shared" si="24"/>
        <v>85612563565.40472</v>
      </c>
      <c r="E129" s="9">
        <f t="shared" si="24"/>
        <v>24959117847.97118</v>
      </c>
      <c r="F129" s="9">
        <f t="shared" si="24"/>
        <v>16083197989.312157</v>
      </c>
      <c r="G129" s="9">
        <f t="shared" si="24"/>
        <v>18141887501.87651</v>
      </c>
      <c r="H129" s="9">
        <f t="shared" si="24"/>
        <v>10691600478.18898</v>
      </c>
      <c r="I129" s="9">
        <f t="shared" si="24"/>
        <v>11802569811.041918</v>
      </c>
      <c r="J129" s="9">
        <f t="shared" si="24"/>
        <v>3934189937.0139728</v>
      </c>
    </row>
    <row r="130" spans="1:10" ht="12.75">
      <c r="A130">
        <v>2009</v>
      </c>
      <c r="B130" s="9">
        <f t="shared" si="23"/>
        <v>88097201.2416687</v>
      </c>
      <c r="C130" s="9">
        <f t="shared" si="24"/>
        <v>708012716.8651383</v>
      </c>
      <c r="D130" s="9">
        <f t="shared" si="24"/>
        <v>90622101387.92024</v>
      </c>
      <c r="E130" s="9">
        <f t="shared" si="24"/>
        <v>26532784386.68225</v>
      </c>
      <c r="F130" s="9">
        <f t="shared" si="24"/>
        <v>16994758656.720974</v>
      </c>
      <c r="G130" s="9">
        <f t="shared" si="24"/>
        <v>19183754558.100403</v>
      </c>
      <c r="H130" s="9">
        <f t="shared" si="24"/>
        <v>11292599003.31667</v>
      </c>
      <c r="I130" s="9">
        <f t="shared" si="24"/>
        <v>12463653587.32496</v>
      </c>
      <c r="J130" s="9">
        <f t="shared" si="24"/>
        <v>4154551195.774987</v>
      </c>
    </row>
    <row r="131" spans="1:10" ht="12.75">
      <c r="A131">
        <v>2010</v>
      </c>
      <c r="B131" s="9">
        <f t="shared" si="23"/>
        <v>93065890.88148111</v>
      </c>
      <c r="C131" s="9">
        <f t="shared" si="24"/>
        <v>746979882.5646802</v>
      </c>
      <c r="D131" s="9">
        <f t="shared" si="24"/>
        <v>95938303232.63953</v>
      </c>
      <c r="E131" s="9">
        <f t="shared" si="24"/>
        <v>28207843103.95281</v>
      </c>
      <c r="F131" s="9">
        <f t="shared" si="24"/>
        <v>17960801826.017616</v>
      </c>
      <c r="G131" s="9">
        <f t="shared" si="24"/>
        <v>20288520830.840504</v>
      </c>
      <c r="H131" s="9">
        <f t="shared" si="24"/>
        <v>11929288585.981092</v>
      </c>
      <c r="I131" s="9">
        <f t="shared" si="24"/>
        <v>13163886664.385635</v>
      </c>
      <c r="J131" s="9">
        <f t="shared" si="24"/>
        <v>4387962221.461879</v>
      </c>
    </row>
    <row r="132" spans="1:10" ht="12.75">
      <c r="A132">
        <v>2011</v>
      </c>
      <c r="B132" s="9">
        <f t="shared" si="23"/>
        <v>98330422.28789514</v>
      </c>
      <c r="C132" s="9">
        <f t="shared" si="24"/>
        <v>788222472.7417794</v>
      </c>
      <c r="D132" s="9">
        <f t="shared" si="24"/>
        <v>101580546681.54167</v>
      </c>
      <c r="E132" s="9">
        <f t="shared" si="24"/>
        <v>29990916860.01352</v>
      </c>
      <c r="F132" s="9">
        <f t="shared" si="24"/>
        <v>18984713791.16856</v>
      </c>
      <c r="G132" s="9">
        <f t="shared" si="24"/>
        <v>21460123239.845985</v>
      </c>
      <c r="H132" s="9">
        <f t="shared" si="24"/>
        <v>12603877514.391645</v>
      </c>
      <c r="I132" s="9">
        <f t="shared" si="24"/>
        <v>13905686457.091475</v>
      </c>
      <c r="J132" s="9">
        <f t="shared" si="24"/>
        <v>4635228819.030491</v>
      </c>
    </row>
    <row r="133" spans="1:10" ht="12.75">
      <c r="A133">
        <v>2012</v>
      </c>
      <c r="B133" s="9">
        <f t="shared" si="23"/>
        <v>103909133.76931405</v>
      </c>
      <c r="C133" s="9">
        <f t="shared" si="24"/>
        <v>831879569.7384844</v>
      </c>
      <c r="D133" s="9">
        <f t="shared" si="24"/>
        <v>107569459586.51836</v>
      </c>
      <c r="E133" s="9">
        <f t="shared" si="24"/>
        <v>31889064771.947742</v>
      </c>
      <c r="F133" s="9">
        <f t="shared" si="24"/>
        <v>20070097002.54261</v>
      </c>
      <c r="G133" s="9">
        <f t="shared" si="24"/>
        <v>22702751165.859997</v>
      </c>
      <c r="H133" s="9">
        <f t="shared" si="24"/>
        <v>13318714615.212425</v>
      </c>
      <c r="I133" s="9">
        <f t="shared" si="24"/>
        <v>14691624023.21669</v>
      </c>
      <c r="J133" s="9">
        <f t="shared" si="24"/>
        <v>4897208007.738897</v>
      </c>
    </row>
    <row r="134" spans="1:10" ht="12.75">
      <c r="A134">
        <v>2013</v>
      </c>
      <c r="B134" s="9">
        <f t="shared" si="23"/>
        <v>109821532.1412844</v>
      </c>
      <c r="C134" s="9">
        <f t="shared" si="24"/>
        <v>878099035.3010111</v>
      </c>
      <c r="D134" s="9">
        <f t="shared" si="24"/>
        <v>113927001807.55667</v>
      </c>
      <c r="E134" s="9">
        <f t="shared" si="24"/>
        <v>33909811096.89694</v>
      </c>
      <c r="F134" s="9">
        <f t="shared" si="24"/>
        <v>21220784103.934235</v>
      </c>
      <c r="G134" s="9">
        <f t="shared" si="24"/>
        <v>24020862892.611065</v>
      </c>
      <c r="H134" s="9">
        <f t="shared" si="24"/>
        <v>14076298362.705898</v>
      </c>
      <c r="I134" s="9">
        <f t="shared" si="24"/>
        <v>15524434013.556398</v>
      </c>
      <c r="J134" s="9">
        <f t="shared" si="24"/>
        <v>5174811337.852133</v>
      </c>
    </row>
    <row r="135" spans="1:10" ht="12.75">
      <c r="A135">
        <v>2014</v>
      </c>
      <c r="B135" s="9">
        <f t="shared" si="23"/>
        <v>116088368.52332783</v>
      </c>
      <c r="C135" s="9">
        <f t="shared" si="24"/>
        <v>927038076.6683881</v>
      </c>
      <c r="D135" s="9">
        <f t="shared" si="24"/>
        <v>120676552337.98962</v>
      </c>
      <c r="E135" s="9">
        <f t="shared" si="24"/>
        <v>36061176033.342926</v>
      </c>
      <c r="F135" s="9">
        <f t="shared" si="24"/>
        <v>22440852890.9365</v>
      </c>
      <c r="G135" s="9">
        <f t="shared" si="24"/>
        <v>25419203129.91677</v>
      </c>
      <c r="H135" s="9">
        <f t="shared" si="24"/>
        <v>14879286585.077412</v>
      </c>
      <c r="I135" s="9">
        <f t="shared" si="24"/>
        <v>16407025274.037018</v>
      </c>
      <c r="J135" s="9">
        <f t="shared" si="24"/>
        <v>5469008424.679007</v>
      </c>
    </row>
    <row r="136" spans="1:10" ht="12.75">
      <c r="A136">
        <v>2015</v>
      </c>
      <c r="B136" s="9">
        <f t="shared" si="23"/>
        <v>122731719.10743174</v>
      </c>
      <c r="C136" s="9">
        <f t="shared" si="24"/>
        <v>978863849.6549112</v>
      </c>
      <c r="D136" s="9">
        <f t="shared" si="24"/>
        <v>127843002173.58934</v>
      </c>
      <c r="E136" s="9">
        <f t="shared" si="24"/>
        <v>38351708568.07216</v>
      </c>
      <c r="F136" s="9">
        <f t="shared" si="24"/>
        <v>23734642251.5328</v>
      </c>
      <c r="G136" s="9">
        <f t="shared" si="24"/>
        <v>26902821689.399612</v>
      </c>
      <c r="H136" s="9">
        <f t="shared" si="24"/>
        <v>15730506807.447002</v>
      </c>
      <c r="I136" s="9">
        <f t="shared" si="24"/>
        <v>17342492142.853333</v>
      </c>
      <c r="J136" s="9">
        <f t="shared" si="24"/>
        <v>5780830714.284444</v>
      </c>
    </row>
    <row r="138" spans="2:10" ht="12.75">
      <c r="B138" t="s">
        <v>69</v>
      </c>
      <c r="C138" t="s">
        <v>70</v>
      </c>
      <c r="E138" s="4">
        <f aca="true" t="shared" si="25" ref="E138:J138">NPV(3.854%,E122:E131)</f>
        <v>174489785249.79984</v>
      </c>
      <c r="F138" s="4">
        <f t="shared" si="25"/>
        <v>114099848150.60703</v>
      </c>
      <c r="G138" s="4">
        <f t="shared" si="25"/>
        <v>128483982069.12067</v>
      </c>
      <c r="H138" s="4">
        <f t="shared" si="25"/>
        <v>75930689175.3981</v>
      </c>
      <c r="I138" s="4">
        <f t="shared" si="25"/>
        <v>83859030860.9632</v>
      </c>
      <c r="J138" s="4">
        <f t="shared" si="25"/>
        <v>27953010286.987736</v>
      </c>
    </row>
    <row r="139" spans="5:10" ht="12.75">
      <c r="E139" s="4"/>
      <c r="F139" s="4"/>
      <c r="G139" s="4"/>
      <c r="H139" s="4"/>
      <c r="I139" s="4"/>
      <c r="J139" s="4"/>
    </row>
    <row r="140" spans="2:6" ht="12.75">
      <c r="B140" t="s">
        <v>0</v>
      </c>
      <c r="C140" t="s">
        <v>1</v>
      </c>
      <c r="D140" t="s">
        <v>33</v>
      </c>
      <c r="E140" t="s">
        <v>36</v>
      </c>
      <c r="F140" s="9" t="s">
        <v>39</v>
      </c>
    </row>
    <row r="141" spans="1:6" ht="12.75">
      <c r="A141">
        <v>1976</v>
      </c>
      <c r="B141" s="8">
        <v>7012700</v>
      </c>
      <c r="C141" s="8">
        <v>9574000</v>
      </c>
      <c r="D141" s="8">
        <v>8162923054.000001</v>
      </c>
      <c r="E141" s="8">
        <v>7684283880</v>
      </c>
      <c r="F141" s="9">
        <v>15847206934</v>
      </c>
    </row>
    <row r="142" spans="1:6" ht="12.75">
      <c r="A142">
        <v>1977</v>
      </c>
      <c r="B142" s="8">
        <v>7428000</v>
      </c>
      <c r="C142" s="8">
        <v>9449600</v>
      </c>
      <c r="D142" s="8">
        <v>8646340560</v>
      </c>
      <c r="E142" s="8">
        <v>7584437952</v>
      </c>
      <c r="F142" s="9">
        <v>16230778512</v>
      </c>
    </row>
    <row r="143" spans="1:6" ht="12.75">
      <c r="A143">
        <v>1978</v>
      </c>
      <c r="B143" s="8">
        <v>8983500</v>
      </c>
      <c r="C143" s="8">
        <v>10201400</v>
      </c>
      <c r="D143" s="8">
        <v>10456973670</v>
      </c>
      <c r="E143" s="8">
        <v>8187847668</v>
      </c>
      <c r="F143" s="9">
        <v>18644821338</v>
      </c>
    </row>
    <row r="144" spans="1:6" ht="12.75">
      <c r="A144">
        <v>1979</v>
      </c>
      <c r="B144" s="8">
        <v>10513000</v>
      </c>
      <c r="C144" s="8">
        <v>10188600</v>
      </c>
      <c r="D144" s="8">
        <v>12237342260</v>
      </c>
      <c r="E144" s="8">
        <v>8177574132</v>
      </c>
      <c r="F144" s="9">
        <v>20414916392</v>
      </c>
    </row>
    <row r="145" spans="1:6" ht="12.75">
      <c r="A145">
        <v>1980</v>
      </c>
      <c r="B145" s="8">
        <v>9363300</v>
      </c>
      <c r="C145" s="8">
        <v>10682300</v>
      </c>
      <c r="D145" s="8">
        <v>10899068466</v>
      </c>
      <c r="E145" s="8">
        <v>8573827626</v>
      </c>
      <c r="F145" s="9">
        <v>19472896092</v>
      </c>
    </row>
    <row r="146" spans="1:6" ht="12.75">
      <c r="A146">
        <v>1981</v>
      </c>
      <c r="B146" s="8">
        <v>10352600</v>
      </c>
      <c r="C146" s="8">
        <v>10850100</v>
      </c>
      <c r="D146" s="8">
        <v>12050633452</v>
      </c>
      <c r="E146" s="8">
        <v>8708507262</v>
      </c>
      <c r="F146" s="9">
        <v>20759140714</v>
      </c>
    </row>
    <row r="147" spans="1:6" ht="12.75">
      <c r="A147">
        <v>1982</v>
      </c>
      <c r="B147" s="8">
        <v>11023600</v>
      </c>
      <c r="C147" s="8">
        <v>11957200</v>
      </c>
      <c r="D147" s="8">
        <v>12831690872</v>
      </c>
      <c r="E147" s="8">
        <v>9597087864</v>
      </c>
      <c r="F147" s="9">
        <v>22428778736</v>
      </c>
    </row>
    <row r="148" spans="1:6" ht="12.75">
      <c r="A148">
        <v>1983</v>
      </c>
      <c r="B148" s="8">
        <v>10375300</v>
      </c>
      <c r="C148" s="8">
        <v>13307200</v>
      </c>
      <c r="D148" s="8">
        <v>12077056706</v>
      </c>
      <c r="E148" s="8">
        <v>10680624864</v>
      </c>
      <c r="F148" s="9">
        <v>22757681570</v>
      </c>
    </row>
    <row r="149" spans="1:6" ht="12.75">
      <c r="A149">
        <v>1984</v>
      </c>
      <c r="B149" s="8">
        <v>12665700</v>
      </c>
      <c r="C149" s="8">
        <v>14663800</v>
      </c>
      <c r="D149" s="8">
        <v>14743128114.000002</v>
      </c>
      <c r="E149" s="8">
        <v>11769459156</v>
      </c>
      <c r="F149" s="9">
        <v>26512587270</v>
      </c>
    </row>
    <row r="150" spans="1:6" ht="12.75">
      <c r="A150">
        <v>1985</v>
      </c>
      <c r="B150" s="8">
        <v>13049200</v>
      </c>
      <c r="C150" s="8">
        <v>15801200</v>
      </c>
      <c r="D150" s="8">
        <v>15189529784.000002</v>
      </c>
      <c r="E150" s="8">
        <v>12682359144</v>
      </c>
      <c r="F150" s="9">
        <v>27871888928</v>
      </c>
    </row>
    <row r="151" spans="1:6" ht="12.75">
      <c r="A151">
        <v>1986</v>
      </c>
      <c r="B151" s="8">
        <v>14671300</v>
      </c>
      <c r="C151" s="8">
        <v>17031200</v>
      </c>
      <c r="D151" s="8">
        <v>17077686626.000002</v>
      </c>
      <c r="E151" s="8">
        <v>13669581744</v>
      </c>
      <c r="F151" s="9">
        <v>30747268370</v>
      </c>
    </row>
    <row r="152" spans="1:6" ht="12.75">
      <c r="A152">
        <v>1987</v>
      </c>
      <c r="B152" s="8">
        <v>16539800</v>
      </c>
      <c r="C152" s="8">
        <v>17527700</v>
      </c>
      <c r="D152" s="8">
        <v>19252657996</v>
      </c>
      <c r="E152" s="8">
        <v>14068082574</v>
      </c>
      <c r="F152" s="9">
        <v>33320740570</v>
      </c>
    </row>
    <row r="153" spans="1:6" ht="12.75">
      <c r="A153">
        <v>1988</v>
      </c>
      <c r="B153" s="8">
        <v>18032100</v>
      </c>
      <c r="C153" s="8">
        <v>18733500</v>
      </c>
      <c r="D153" s="8">
        <v>20989725042</v>
      </c>
      <c r="E153" s="8">
        <v>15035881770</v>
      </c>
      <c r="F153" s="9">
        <v>36025606812</v>
      </c>
    </row>
    <row r="154" spans="1:6" ht="12.75">
      <c r="A154">
        <v>1989</v>
      </c>
      <c r="B154" s="8">
        <v>18053000</v>
      </c>
      <c r="C154" s="8">
        <v>20659300</v>
      </c>
      <c r="D154" s="8">
        <v>21014053060</v>
      </c>
      <c r="E154" s="8">
        <v>16581567366</v>
      </c>
      <c r="F154" s="9">
        <v>37595620426</v>
      </c>
    </row>
    <row r="155" spans="1:6" ht="12.75">
      <c r="A155">
        <v>1990</v>
      </c>
      <c r="B155" s="8">
        <v>20678300</v>
      </c>
      <c r="C155" s="8">
        <v>20291900</v>
      </c>
      <c r="D155" s="8">
        <v>24069954766</v>
      </c>
      <c r="E155" s="8">
        <v>16286684778</v>
      </c>
      <c r="F155" s="9">
        <v>40356639544</v>
      </c>
    </row>
    <row r="156" spans="1:6" ht="12.75">
      <c r="A156">
        <v>1991</v>
      </c>
      <c r="B156" s="8">
        <v>19139600</v>
      </c>
      <c r="C156" s="8">
        <v>20421200</v>
      </c>
      <c r="D156" s="8">
        <v>22278877192</v>
      </c>
      <c r="E156" s="8">
        <v>16390463544</v>
      </c>
      <c r="F156" s="9">
        <v>38669340736</v>
      </c>
    </row>
    <row r="157" spans="1:6" ht="12.75">
      <c r="A157">
        <v>1992</v>
      </c>
      <c r="B157" s="8">
        <v>19450400</v>
      </c>
      <c r="C157" s="8">
        <v>21085800</v>
      </c>
      <c r="D157" s="8">
        <v>22640654608</v>
      </c>
      <c r="E157" s="8">
        <v>16923884796</v>
      </c>
      <c r="F157" s="9">
        <v>39564539404</v>
      </c>
    </row>
    <row r="158" spans="1:6" ht="12.75">
      <c r="A158">
        <v>1993</v>
      </c>
      <c r="B158" s="8">
        <v>19738500</v>
      </c>
      <c r="C158" s="8">
        <v>21294100</v>
      </c>
      <c r="D158" s="8">
        <v>22976008770</v>
      </c>
      <c r="E158" s="8">
        <v>17091070542</v>
      </c>
      <c r="F158" s="9">
        <v>40067079312</v>
      </c>
    </row>
    <row r="159" spans="1:6" ht="12.75">
      <c r="A159">
        <v>1994</v>
      </c>
      <c r="B159" s="8">
        <v>21336500</v>
      </c>
      <c r="C159" s="8">
        <v>18522000</v>
      </c>
      <c r="D159" s="8">
        <v>24836112730</v>
      </c>
      <c r="E159" s="8">
        <v>14866127640</v>
      </c>
      <c r="F159" s="9">
        <v>39702240370</v>
      </c>
    </row>
    <row r="160" spans="1:6" ht="12.75">
      <c r="A160">
        <v>1995</v>
      </c>
      <c r="B160" s="8">
        <v>21082100</v>
      </c>
      <c r="C160" s="8">
        <v>19785100</v>
      </c>
      <c r="D160" s="8">
        <v>24539986042</v>
      </c>
      <c r="E160" s="8">
        <v>15879916962</v>
      </c>
      <c r="F160" s="9">
        <v>40419903004</v>
      </c>
    </row>
    <row r="161" spans="1:6" ht="12.75">
      <c r="A161">
        <v>1996</v>
      </c>
      <c r="B161" s="8">
        <v>23510100</v>
      </c>
      <c r="C161" s="8">
        <v>19491600</v>
      </c>
      <c r="D161" s="8">
        <v>27366226602.000004</v>
      </c>
      <c r="E161" s="8">
        <v>15644347992</v>
      </c>
      <c r="F161" s="9">
        <v>43010574594</v>
      </c>
    </row>
    <row r="162" spans="1:6" ht="12.75">
      <c r="A162">
        <v>1997</v>
      </c>
      <c r="B162" s="8">
        <v>25296487.5</v>
      </c>
      <c r="C162" s="8">
        <v>20553730.5</v>
      </c>
      <c r="D162" s="8">
        <v>29445617379.750004</v>
      </c>
      <c r="E162" s="8">
        <v>16496835173.91</v>
      </c>
      <c r="F162" s="9">
        <v>45942452553.66</v>
      </c>
    </row>
    <row r="163" spans="1:6" ht="12.75">
      <c r="A163">
        <v>1998</v>
      </c>
      <c r="B163" s="8">
        <v>27082875</v>
      </c>
      <c r="C163" s="8">
        <v>21615861</v>
      </c>
      <c r="D163" s="8">
        <v>31525008157.500004</v>
      </c>
      <c r="E163" s="8">
        <v>17349322355.82</v>
      </c>
      <c r="F163" s="9">
        <v>48874330513.32001</v>
      </c>
    </row>
    <row r="164" spans="1:6" ht="12.75">
      <c r="A164">
        <v>1999</v>
      </c>
      <c r="B164" s="8">
        <f>B163*(1.0667)</f>
        <v>28889302.7625</v>
      </c>
      <c r="C164" s="9">
        <f>C163*1.0392</f>
        <v>22463202.751199998</v>
      </c>
      <c r="D164" s="8">
        <v>33627726201.60525</v>
      </c>
      <c r="E164" s="8">
        <v>18029415792.16814</v>
      </c>
      <c r="F164" s="9">
        <v>51657141993.77339</v>
      </c>
    </row>
    <row r="165" spans="1:6" ht="12.75">
      <c r="A165">
        <v>2000</v>
      </c>
      <c r="B165" s="8">
        <f aca="true" t="shared" si="26" ref="B165:B175">B164*(1.0667)</f>
        <v>30816219.25675875</v>
      </c>
      <c r="C165" s="9">
        <f aca="true" t="shared" si="27" ref="C165:C175">C164*1.0392</f>
        <v>23343760.299047034</v>
      </c>
      <c r="D165" s="8">
        <v>35870695539.25232</v>
      </c>
      <c r="E165" s="8">
        <v>18736168891.22113</v>
      </c>
      <c r="F165" s="9">
        <v>54606864430.47345</v>
      </c>
    </row>
    <row r="166" spans="1:6" ht="12.75">
      <c r="A166">
        <v>2001</v>
      </c>
      <c r="B166" s="8">
        <f t="shared" si="26"/>
        <v>32871661.08118456</v>
      </c>
      <c r="C166" s="9">
        <f t="shared" si="27"/>
        <v>24258835.702769674</v>
      </c>
      <c r="D166" s="8">
        <v>38263270931.72045</v>
      </c>
      <c r="E166" s="8">
        <v>19470626711.756996</v>
      </c>
      <c r="F166" s="9">
        <v>57733897643.47745</v>
      </c>
    </row>
    <row r="167" spans="1:6" ht="12.75">
      <c r="A167">
        <v>2002</v>
      </c>
      <c r="B167" s="8">
        <f t="shared" si="26"/>
        <v>35064200.875299565</v>
      </c>
      <c r="C167" s="9">
        <f t="shared" si="27"/>
        <v>25209782.062318243</v>
      </c>
      <c r="D167" s="8">
        <v>40815431102.86621</v>
      </c>
      <c r="E167" s="8">
        <v>20233875278.85787</v>
      </c>
      <c r="F167" s="9">
        <v>61049306381.724075</v>
      </c>
    </row>
    <row r="168" spans="1:6" ht="12.75">
      <c r="A168">
        <v>2003</v>
      </c>
      <c r="B168" s="8">
        <f t="shared" si="26"/>
        <v>37402983.07368205</v>
      </c>
      <c r="C168" s="9">
        <f t="shared" si="27"/>
        <v>26198005.519161116</v>
      </c>
      <c r="D168" s="8">
        <v>43537820357.42738</v>
      </c>
      <c r="E168" s="8">
        <v>21027043189.789097</v>
      </c>
      <c r="F168" s="9">
        <v>64564863547.21648</v>
      </c>
    </row>
    <row r="169" spans="1:6" ht="12.75">
      <c r="A169">
        <v>2004</v>
      </c>
      <c r="B169" s="8">
        <f t="shared" si="26"/>
        <v>39897762.04469664</v>
      </c>
      <c r="C169" s="9">
        <f t="shared" si="27"/>
        <v>27224967.33551223</v>
      </c>
      <c r="D169" s="8">
        <v>46441792975.267784</v>
      </c>
      <c r="E169" s="8">
        <v>21851303282.828827</v>
      </c>
      <c r="F169" s="9">
        <v>68293096258.09661</v>
      </c>
    </row>
    <row r="170" spans="1:6" ht="12.75">
      <c r="A170">
        <v>2005</v>
      </c>
      <c r="B170" s="8">
        <f t="shared" si="26"/>
        <v>42558942.7730779</v>
      </c>
      <c r="C170" s="9">
        <f t="shared" si="27"/>
        <v>28292186.055064306</v>
      </c>
      <c r="D170" s="8">
        <v>49539460566.71814</v>
      </c>
      <c r="E170" s="8">
        <v>22707874371.515713</v>
      </c>
      <c r="F170" s="9">
        <v>72247334938.23386</v>
      </c>
    </row>
    <row r="171" spans="1:6" ht="12.75">
      <c r="A171">
        <v>2006</v>
      </c>
      <c r="B171" s="8">
        <f t="shared" si="26"/>
        <v>45397624.25604219</v>
      </c>
      <c r="C171" s="9">
        <f t="shared" si="27"/>
        <v>29401239.748422824</v>
      </c>
      <c r="D171" s="8">
        <v>52843742586.51824</v>
      </c>
      <c r="E171" s="8">
        <v>23598023046.879124</v>
      </c>
      <c r="F171" s="9">
        <v>76441765633.39737</v>
      </c>
    </row>
    <row r="172" spans="1:6" ht="12.75">
      <c r="A172">
        <v>2007</v>
      </c>
      <c r="B172" s="8">
        <f t="shared" si="26"/>
        <v>48425645.793920204</v>
      </c>
      <c r="C172" s="9">
        <f t="shared" si="27"/>
        <v>30553768.346560996</v>
      </c>
      <c r="D172" s="8">
        <v>56368420217.039</v>
      </c>
      <c r="E172" s="8">
        <v>24523065550.316788</v>
      </c>
      <c r="F172" s="9">
        <v>80891485767.35579</v>
      </c>
    </row>
    <row r="173" spans="1:6" ht="12.75">
      <c r="A173">
        <v>2008</v>
      </c>
      <c r="B173" s="8">
        <f t="shared" si="26"/>
        <v>51655636.36837468</v>
      </c>
      <c r="C173" s="9">
        <f t="shared" si="27"/>
        <v>31751476.065746184</v>
      </c>
      <c r="D173" s="8">
        <v>60128193845.51551</v>
      </c>
      <c r="E173" s="8">
        <v>25484369719.889206</v>
      </c>
      <c r="F173" s="9">
        <v>85612563565.40472</v>
      </c>
    </row>
    <row r="174" spans="1:6" ht="12.75">
      <c r="A174">
        <v>2009</v>
      </c>
      <c r="B174" s="8">
        <f t="shared" si="26"/>
        <v>55101067.314145274</v>
      </c>
      <c r="C174" s="9">
        <f t="shared" si="27"/>
        <v>32996133.92752343</v>
      </c>
      <c r="D174" s="8">
        <v>64138744375.01139</v>
      </c>
      <c r="E174" s="8">
        <v>26483357012.908855</v>
      </c>
      <c r="F174" s="9">
        <v>90622101387.92024</v>
      </c>
    </row>
    <row r="175" spans="1:6" ht="12.75">
      <c r="A175">
        <v>2010</v>
      </c>
      <c r="B175" s="8">
        <f t="shared" si="26"/>
        <v>58776308.503998764</v>
      </c>
      <c r="C175" s="9">
        <f t="shared" si="27"/>
        <v>34289582.37748235</v>
      </c>
      <c r="D175" s="8">
        <v>68416798624.82465</v>
      </c>
      <c r="E175" s="8">
        <v>27521504607.81488</v>
      </c>
      <c r="F175" s="9">
        <v>95938303232.63953</v>
      </c>
    </row>
    <row r="176" spans="2:5" ht="12.75">
      <c r="B176" s="8"/>
      <c r="C176" s="9"/>
      <c r="D176" s="8"/>
      <c r="E176" s="8"/>
    </row>
    <row r="177" spans="2:5" ht="12.75">
      <c r="B177" s="8"/>
      <c r="C177" s="9"/>
      <c r="D177" s="8"/>
      <c r="E177" s="8"/>
    </row>
    <row r="178" spans="2:5" ht="12.75">
      <c r="B178" s="8"/>
      <c r="C178" s="9"/>
      <c r="D178" s="8"/>
      <c r="E178" s="8"/>
    </row>
    <row r="179" spans="2:5" ht="12.75">
      <c r="B179" s="8"/>
      <c r="C179" s="9"/>
      <c r="D179" s="8"/>
      <c r="E179" s="8"/>
    </row>
    <row r="180" spans="2:5" ht="12.75">
      <c r="B180" s="8"/>
      <c r="C180" s="9"/>
      <c r="D180" s="8"/>
      <c r="E180" s="8"/>
    </row>
  </sheetData>
  <printOptions gridLines="1"/>
  <pageMargins left="0.17" right="0.16" top="0.25" bottom="0.43" header="0.17" footer="0.17"/>
  <pageSetup horizontalDpi="600" verticalDpi="600" orientation="landscape" scale="81" r:id="rId1"/>
  <rowBreaks count="2" manualBreakCount="2">
    <brk id="52" max="255" man="1"/>
    <brk id="9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54"/>
  <sheetViews>
    <sheetView workbookViewId="0" topLeftCell="J1">
      <selection activeCell="K7" sqref="K7"/>
    </sheetView>
  </sheetViews>
  <sheetFormatPr defaultColWidth="9.140625" defaultRowHeight="12.75"/>
  <cols>
    <col min="1" max="1" width="5.00390625" style="0" bestFit="1" customWidth="1"/>
    <col min="2" max="4" width="13.8515625" style="10" bestFit="1" customWidth="1"/>
    <col min="10" max="10" width="31.57421875" style="0" bestFit="1" customWidth="1"/>
    <col min="14" max="14" width="16.421875" style="0" bestFit="1" customWidth="1"/>
  </cols>
  <sheetData>
    <row r="1" ht="12.75">
      <c r="J1" t="s">
        <v>71</v>
      </c>
    </row>
    <row r="2" spans="2:21" ht="12.75">
      <c r="B2" s="10" t="s">
        <v>0</v>
      </c>
      <c r="C2" s="10" t="s">
        <v>1</v>
      </c>
      <c r="D2" s="10" t="s">
        <v>2</v>
      </c>
      <c r="K2">
        <v>2001</v>
      </c>
      <c r="L2">
        <v>2002</v>
      </c>
      <c r="M2">
        <v>2003</v>
      </c>
      <c r="N2">
        <v>2004</v>
      </c>
      <c r="O2">
        <v>2005</v>
      </c>
      <c r="P2">
        <v>2006</v>
      </c>
      <c r="Q2">
        <v>2007</v>
      </c>
      <c r="R2">
        <v>2008</v>
      </c>
      <c r="S2">
        <v>2009</v>
      </c>
      <c r="T2">
        <v>2010</v>
      </c>
      <c r="U2" t="s">
        <v>2</v>
      </c>
    </row>
    <row r="3" spans="1:21" ht="12.75">
      <c r="A3">
        <v>1976</v>
      </c>
      <c r="B3" s="17">
        <v>7012700</v>
      </c>
      <c r="C3" s="17">
        <v>9574000</v>
      </c>
      <c r="D3" s="17">
        <v>16586700</v>
      </c>
      <c r="J3" t="s">
        <v>72</v>
      </c>
      <c r="K3">
        <v>10303.236</v>
      </c>
      <c r="L3">
        <v>10492.817</v>
      </c>
      <c r="M3">
        <v>10611.91</v>
      </c>
      <c r="N3">
        <v>10742.338</v>
      </c>
      <c r="O3">
        <v>10892.283</v>
      </c>
      <c r="P3">
        <v>11046.42</v>
      </c>
      <c r="Q3">
        <v>11169.429</v>
      </c>
      <c r="R3">
        <v>11313.211</v>
      </c>
      <c r="S3">
        <v>11475.397</v>
      </c>
      <c r="T3">
        <v>11650.249</v>
      </c>
      <c r="U3">
        <f>SUM(K3:T3)</f>
        <v>109697.29</v>
      </c>
    </row>
    <row r="4" spans="1:21" ht="12.75">
      <c r="A4">
        <v>1977</v>
      </c>
      <c r="B4" s="17">
        <v>7428000</v>
      </c>
      <c r="C4" s="17">
        <v>9449600</v>
      </c>
      <c r="D4" s="17">
        <v>16877600</v>
      </c>
      <c r="J4" t="s">
        <v>73</v>
      </c>
      <c r="K4">
        <v>451.034</v>
      </c>
      <c r="L4">
        <v>461.144</v>
      </c>
      <c r="M4">
        <v>470.135</v>
      </c>
      <c r="N4">
        <v>479.693</v>
      </c>
      <c r="O4">
        <v>489.837</v>
      </c>
      <c r="P4">
        <v>500.11</v>
      </c>
      <c r="Q4">
        <v>510.537</v>
      </c>
      <c r="R4">
        <v>521.824</v>
      </c>
      <c r="S4">
        <v>534.053</v>
      </c>
      <c r="T4">
        <v>546.878</v>
      </c>
      <c r="U4">
        <f>SUM(K4:T4)</f>
        <v>4965.245</v>
      </c>
    </row>
    <row r="5" spans="1:4" ht="12.75">
      <c r="A5">
        <v>1978</v>
      </c>
      <c r="B5" s="17">
        <v>8983500</v>
      </c>
      <c r="C5" s="17">
        <v>10201400</v>
      </c>
      <c r="D5" s="17">
        <v>19184900</v>
      </c>
    </row>
    <row r="6" spans="1:10" ht="12.75">
      <c r="A6">
        <v>1979</v>
      </c>
      <c r="B6" s="17">
        <v>10513000</v>
      </c>
      <c r="C6" s="17">
        <v>10188600</v>
      </c>
      <c r="D6" s="17">
        <v>20701600</v>
      </c>
      <c r="J6" t="s">
        <v>74</v>
      </c>
    </row>
    <row r="7" spans="1:11" ht="12.75">
      <c r="A7">
        <v>1980</v>
      </c>
      <c r="B7" s="17">
        <v>9363300</v>
      </c>
      <c r="C7" s="17">
        <v>10682300</v>
      </c>
      <c r="D7" s="17">
        <v>20045600</v>
      </c>
      <c r="J7" t="s">
        <v>72</v>
      </c>
      <c r="K7">
        <v>9836.616</v>
      </c>
    </row>
    <row r="8" spans="1:11" ht="12.75">
      <c r="A8">
        <v>1981</v>
      </c>
      <c r="B8" s="17">
        <v>10352600</v>
      </c>
      <c r="C8" s="17">
        <v>10850100</v>
      </c>
      <c r="D8" s="17">
        <v>21202700</v>
      </c>
      <c r="J8" t="s">
        <v>73</v>
      </c>
      <c r="K8">
        <v>424.784</v>
      </c>
    </row>
    <row r="9" spans="1:4" ht="12.75">
      <c r="A9">
        <v>1982</v>
      </c>
      <c r="B9" s="17">
        <v>11023600</v>
      </c>
      <c r="C9" s="17">
        <v>11957200</v>
      </c>
      <c r="D9" s="17">
        <v>22980800</v>
      </c>
    </row>
    <row r="10" spans="1:4" ht="12.75">
      <c r="A10">
        <v>1983</v>
      </c>
      <c r="B10" s="17">
        <v>10375300</v>
      </c>
      <c r="C10" s="17">
        <v>13307200</v>
      </c>
      <c r="D10" s="17">
        <v>23682500</v>
      </c>
    </row>
    <row r="11" spans="1:14" ht="12.75">
      <c r="A11">
        <v>1984</v>
      </c>
      <c r="B11" s="17">
        <v>12665700</v>
      </c>
      <c r="C11" s="17">
        <v>14663800</v>
      </c>
      <c r="D11" s="17">
        <v>27329500</v>
      </c>
      <c r="J11" t="s">
        <v>75</v>
      </c>
      <c r="K11" t="s">
        <v>77</v>
      </c>
      <c r="L11" t="s">
        <v>78</v>
      </c>
      <c r="M11" t="s">
        <v>79</v>
      </c>
      <c r="N11" t="s">
        <v>2</v>
      </c>
    </row>
    <row r="12" spans="1:14" ht="12.75">
      <c r="A12">
        <v>1985</v>
      </c>
      <c r="B12" s="17">
        <v>13049200</v>
      </c>
      <c r="C12" s="17">
        <v>15801200</v>
      </c>
      <c r="D12" s="17">
        <v>28850400</v>
      </c>
      <c r="J12" t="s">
        <v>76</v>
      </c>
      <c r="K12">
        <v>898388.7</v>
      </c>
      <c r="L12">
        <v>174970</v>
      </c>
      <c r="M12">
        <v>301944.6</v>
      </c>
      <c r="N12" s="18">
        <v>1375303.4</v>
      </c>
    </row>
    <row r="13" spans="1:14" ht="12.75">
      <c r="A13">
        <v>1986</v>
      </c>
      <c r="B13" s="17">
        <v>14671300</v>
      </c>
      <c r="C13" s="17">
        <v>17031200</v>
      </c>
      <c r="D13" s="17">
        <v>31702500</v>
      </c>
      <c r="N13" s="18">
        <v>1375303400</v>
      </c>
    </row>
    <row r="14" spans="1:14" ht="12.75">
      <c r="A14">
        <v>1987</v>
      </c>
      <c r="B14" s="17">
        <v>16539800</v>
      </c>
      <c r="C14" s="17">
        <v>17527700</v>
      </c>
      <c r="D14" s="17">
        <v>34067500</v>
      </c>
      <c r="N14" s="18"/>
    </row>
    <row r="15" spans="1:4" ht="12.75">
      <c r="A15">
        <v>1988</v>
      </c>
      <c r="B15" s="17">
        <v>18032100</v>
      </c>
      <c r="C15" s="17">
        <v>18733500</v>
      </c>
      <c r="D15" s="17">
        <v>36765600</v>
      </c>
    </row>
    <row r="16" spans="1:4" ht="12.75">
      <c r="A16">
        <v>1989</v>
      </c>
      <c r="B16" s="17">
        <v>18053000</v>
      </c>
      <c r="C16" s="17">
        <v>20659300</v>
      </c>
      <c r="D16" s="17">
        <v>38712300</v>
      </c>
    </row>
    <row r="17" spans="1:4" ht="12.75">
      <c r="A17">
        <v>1990</v>
      </c>
      <c r="B17" s="17">
        <v>20678300</v>
      </c>
      <c r="C17" s="17">
        <v>20291900</v>
      </c>
      <c r="D17" s="17">
        <v>40970200</v>
      </c>
    </row>
    <row r="18" spans="1:4" ht="12.75">
      <c r="A18">
        <v>1991</v>
      </c>
      <c r="B18" s="17">
        <v>19139600</v>
      </c>
      <c r="C18" s="17">
        <v>20421200</v>
      </c>
      <c r="D18" s="17">
        <v>39560800</v>
      </c>
    </row>
    <row r="19" spans="1:4" ht="12.75">
      <c r="A19">
        <v>1992</v>
      </c>
      <c r="B19" s="17">
        <v>19450400</v>
      </c>
      <c r="C19" s="17">
        <v>21085800</v>
      </c>
      <c r="D19" s="17">
        <v>40536200</v>
      </c>
    </row>
    <row r="20" spans="1:4" ht="12.75">
      <c r="A20">
        <v>1993</v>
      </c>
      <c r="B20" s="17">
        <v>19738500</v>
      </c>
      <c r="C20" s="17">
        <v>21294100</v>
      </c>
      <c r="D20" s="17">
        <v>41032600</v>
      </c>
    </row>
    <row r="21" spans="1:4" ht="12.75">
      <c r="A21">
        <v>1994</v>
      </c>
      <c r="B21" s="17">
        <v>21336500</v>
      </c>
      <c r="C21" s="17">
        <v>18522000</v>
      </c>
      <c r="D21" s="17">
        <v>39858500</v>
      </c>
    </row>
    <row r="22" spans="1:4" ht="12.75">
      <c r="A22">
        <v>1995</v>
      </c>
      <c r="B22" s="17">
        <v>21082100</v>
      </c>
      <c r="C22" s="17">
        <v>19785100</v>
      </c>
      <c r="D22" s="17">
        <v>40867200</v>
      </c>
    </row>
    <row r="23" spans="1:4" ht="12.75">
      <c r="A23">
        <v>1996</v>
      </c>
      <c r="B23" s="17">
        <v>23510100</v>
      </c>
      <c r="C23" s="17">
        <v>19491600</v>
      </c>
      <c r="D23" s="17">
        <v>43001700</v>
      </c>
    </row>
    <row r="24" spans="1:4" ht="12.75">
      <c r="A24">
        <v>1997</v>
      </c>
      <c r="B24" s="17">
        <v>25296487.5</v>
      </c>
      <c r="C24" s="17">
        <v>20553730.5</v>
      </c>
      <c r="D24" s="17">
        <v>45850218</v>
      </c>
    </row>
    <row r="25" spans="1:4" ht="12.75">
      <c r="A25">
        <v>1998</v>
      </c>
      <c r="B25" s="17">
        <v>27082875</v>
      </c>
      <c r="C25" s="17">
        <v>21615861</v>
      </c>
      <c r="D25" s="17">
        <v>48698736</v>
      </c>
    </row>
    <row r="32" spans="7:9" ht="12.75">
      <c r="G32">
        <v>0.0592211273831762</v>
      </c>
      <c r="H32">
        <v>-0.012993524127846268</v>
      </c>
      <c r="I32">
        <v>0.017538148034268453</v>
      </c>
    </row>
    <row r="33" spans="7:9" ht="12.75">
      <c r="G33">
        <v>0.2094103392568658</v>
      </c>
      <c r="H33">
        <v>0.07955892312902124</v>
      </c>
      <c r="I33">
        <v>0.13670782575721674</v>
      </c>
    </row>
    <row r="34" spans="7:9" ht="12.75">
      <c r="G34">
        <v>0.170256581510547</v>
      </c>
      <c r="H34">
        <v>-0.0012547297429764681</v>
      </c>
      <c r="I34">
        <v>0.07905696667691786</v>
      </c>
    </row>
    <row r="35" spans="7:9" ht="12.75">
      <c r="G35">
        <v>-0.10935984019785028</v>
      </c>
      <c r="H35">
        <v>0.04845611762165558</v>
      </c>
      <c r="I35">
        <v>-0.03168837191328211</v>
      </c>
    </row>
    <row r="36" spans="7:9" ht="12.75">
      <c r="G36">
        <v>0.1056571935108348</v>
      </c>
      <c r="H36">
        <v>0.015708227628881355</v>
      </c>
      <c r="I36">
        <v>0.05772339066927401</v>
      </c>
    </row>
    <row r="37" spans="7:9" ht="12.75">
      <c r="G37">
        <v>0.0648146359368662</v>
      </c>
      <c r="H37">
        <v>0.1020359259361665</v>
      </c>
      <c r="I37">
        <v>0.08386196097666798</v>
      </c>
    </row>
    <row r="38" spans="7:9" ht="12.75">
      <c r="G38">
        <v>-0.058810189048949524</v>
      </c>
      <c r="H38">
        <v>0.11290268624761657</v>
      </c>
      <c r="I38">
        <v>0.030534185058831653</v>
      </c>
    </row>
    <row r="39" spans="7:9" ht="12.75">
      <c r="G39">
        <v>0.22075506250421673</v>
      </c>
      <c r="H39">
        <v>0.1019448118311892</v>
      </c>
      <c r="I39">
        <v>0.15399556634645828</v>
      </c>
    </row>
    <row r="40" spans="7:9" ht="12.75">
      <c r="G40">
        <v>0.030278626526761165</v>
      </c>
      <c r="H40">
        <v>0.07756516046318152</v>
      </c>
      <c r="I40">
        <v>0.05565048756837854</v>
      </c>
    </row>
    <row r="41" spans="7:9" ht="12.75">
      <c r="G41">
        <v>0.12430647089476743</v>
      </c>
      <c r="H41">
        <v>0.07784218920082009</v>
      </c>
      <c r="I41">
        <v>0.09885824806588461</v>
      </c>
    </row>
    <row r="42" spans="7:9" ht="12.75">
      <c r="G42">
        <v>0.1273574938826143</v>
      </c>
      <c r="H42">
        <v>0.029152379162947994</v>
      </c>
      <c r="I42">
        <v>0.07459979496885105</v>
      </c>
    </row>
    <row r="43" spans="7:9" ht="12.75">
      <c r="G43">
        <v>0.09022479110992876</v>
      </c>
      <c r="H43">
        <v>0.06879396612219524</v>
      </c>
      <c r="I43">
        <v>0.07919864973948787</v>
      </c>
    </row>
    <row r="44" spans="7:9" ht="12.75">
      <c r="G44">
        <v>0.0011590441490452186</v>
      </c>
      <c r="H44">
        <v>0.10279979715482956</v>
      </c>
      <c r="I44">
        <v>0.052948952281480555</v>
      </c>
    </row>
    <row r="45" spans="7:9" ht="12.75">
      <c r="G45">
        <v>0.14542181354899464</v>
      </c>
      <c r="H45">
        <v>-0.01778375840420532</v>
      </c>
      <c r="I45">
        <v>0.05832513180565346</v>
      </c>
    </row>
    <row r="46" spans="7:9" ht="12.75">
      <c r="G46">
        <v>-0.07441133942345357</v>
      </c>
      <c r="H46">
        <v>0.006372000650505916</v>
      </c>
      <c r="I46">
        <v>-0.03440061312856657</v>
      </c>
    </row>
    <row r="47" spans="7:9" ht="12.75">
      <c r="G47">
        <v>0.016238583878450896</v>
      </c>
      <c r="H47">
        <v>0.03254461050281088</v>
      </c>
      <c r="I47">
        <v>0.024655719803441833</v>
      </c>
    </row>
    <row r="48" spans="7:9" ht="12.75">
      <c r="G48">
        <v>0.014812034713939104</v>
      </c>
      <c r="H48">
        <v>0.009878686130002201</v>
      </c>
      <c r="I48">
        <v>0.012245844455079702</v>
      </c>
    </row>
    <row r="49" spans="7:9" ht="12.75">
      <c r="G49">
        <v>0.08095853281657672</v>
      </c>
      <c r="H49">
        <v>-0.13018159959801068</v>
      </c>
      <c r="I49">
        <v>-0.02861383387842842</v>
      </c>
    </row>
    <row r="50" spans="7:9" ht="12.75">
      <c r="G50">
        <v>-0.011923230145525321</v>
      </c>
      <c r="H50">
        <v>0.06819457941906926</v>
      </c>
      <c r="I50">
        <v>0.0253070235959707</v>
      </c>
    </row>
    <row r="51" spans="7:9" ht="12.75">
      <c r="G51">
        <v>0.11516879248272227</v>
      </c>
      <c r="H51">
        <v>-0.014834395580512583</v>
      </c>
      <c r="I51">
        <v>0.05223015034061551</v>
      </c>
    </row>
    <row r="52" spans="7:9" ht="12.75">
      <c r="G52">
        <v>0.07598383248050844</v>
      </c>
      <c r="H52">
        <v>0.05449170411869719</v>
      </c>
      <c r="I52">
        <v>0.06624198578195739</v>
      </c>
    </row>
    <row r="53" spans="7:9" ht="12.75">
      <c r="G53">
        <v>0.07061800576068111</v>
      </c>
      <c r="H53">
        <v>0.051675801626376305</v>
      </c>
      <c r="I53">
        <v>0.06212659664998754</v>
      </c>
    </row>
    <row r="54" spans="7:9" ht="12.75">
      <c r="G54">
        <v>0.06673356197871445</v>
      </c>
      <c r="H54">
        <v>0.039221343613291604</v>
      </c>
      <c r="I54">
        <v>0.05123199134800667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CEFA/ISPA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Lynch</dc:creator>
  <cp:keywords/>
  <dc:description/>
  <cp:lastModifiedBy>Mary Lois Barnes</cp:lastModifiedBy>
  <cp:lastPrinted>2000-02-24T20:03:38Z</cp:lastPrinted>
  <dcterms:created xsi:type="dcterms:W3CDTF">1997-05-09T17:07:29Z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